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tabRatio="707" firstSheet="10" activeTab="10"/>
  </bookViews>
  <sheets>
    <sheet name="Форма 1.1." sheetId="1" state="hidden" r:id="rId1"/>
    <sheet name="Форма 1.2." sheetId="2" state="hidden" r:id="rId2"/>
    <sheet name="Форма 6.1." sheetId="3" state="hidden" r:id="rId3"/>
    <sheet name="Форма 6.2." sheetId="4" state="hidden" r:id="rId4"/>
    <sheet name="Форма 6.3." sheetId="5" state="hidden" r:id="rId5"/>
    <sheet name="Форма 3.1." sheetId="6" state="hidden" r:id="rId6"/>
    <sheet name="Форма 3.2." sheetId="7" state="hidden" r:id="rId7"/>
    <sheet name="Форма 3.3." sheetId="8" state="hidden" r:id="rId8"/>
    <sheet name="Форма 7.1." sheetId="9" state="hidden" r:id="rId9"/>
    <sheet name="Форма 7.2." sheetId="10" state="hidden" r:id="rId10"/>
    <sheet name="2017" sheetId="11" r:id="rId11"/>
    <sheet name="Форма 8.1 " sheetId="12" r:id="rId12"/>
  </sheets>
  <definedNames>
    <definedName name="_xlfn.IFERROR" hidden="1">#NAME?</definedName>
    <definedName name="TABLE" localSheetId="0">'Форма 1.1.'!#REF!</definedName>
    <definedName name="TABLE" localSheetId="1">'Форма 1.2.'!#REF!</definedName>
    <definedName name="TABLE" localSheetId="8">'Форма 7.1.'!#REF!</definedName>
    <definedName name="TABLE" localSheetId="9">'Форма 7.2.'!#REF!</definedName>
    <definedName name="TABLE_2" localSheetId="0">'Форма 1.1.'!#REF!</definedName>
    <definedName name="TABLE_2" localSheetId="1">'Форма 1.2.'!#REF!</definedName>
    <definedName name="TABLE_2" localSheetId="8">'Форма 7.1.'!#REF!</definedName>
    <definedName name="TABLE_2" localSheetId="9">'Форма 7.2.'!#REF!</definedName>
    <definedName name="Кв">#REF!</definedName>
    <definedName name="Кн">#REF!</definedName>
    <definedName name="_xlnm.Print_Area" localSheetId="10">'2017'!$A$1:$I$156</definedName>
    <definedName name="_xlnm.Print_Area" localSheetId="0">'Форма 1.1.'!$A$1:$CV$25</definedName>
    <definedName name="_xlnm.Print_Area" localSheetId="1">'Форма 1.2.'!$A$1:$CV$14</definedName>
    <definedName name="_xlnm.Print_Area" localSheetId="8">'Форма 7.1.'!$A$1:$CV$15</definedName>
    <definedName name="_xlnm.Print_Area" localSheetId="9">'Форма 7.2.'!$A$1:$CV$14</definedName>
    <definedName name="Рсрi">#REF!</definedName>
  </definedNames>
  <calcPr fullCalcOnLoad="1" refMode="R1C1"/>
</workbook>
</file>

<file path=xl/sharedStrings.xml><?xml version="1.0" encoding="utf-8"?>
<sst xmlns="http://schemas.openxmlformats.org/spreadsheetml/2006/main" count="1425" uniqueCount="491">
  <si>
    <t>Наименование параметра (критерия), характеризующего индикатор</t>
  </si>
  <si>
    <t>Значение</t>
  </si>
  <si>
    <t>Ф/П*100,%</t>
  </si>
  <si>
    <t>Зависимость</t>
  </si>
  <si>
    <t>Оценочный балл</t>
  </si>
  <si>
    <t>факт.(Ф)</t>
  </si>
  <si>
    <t>план 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</si>
  <si>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– всего,</t>
  </si>
  <si>
    <t>-</t>
  </si>
  <si>
    <t>в том числе, по критериям: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</si>
  <si>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</si>
  <si>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</si>
  <si>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 xml:space="preserve"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– всего, шт. </t>
  </si>
  <si>
    <t xml:space="preserve">в том числе: </t>
  </si>
  <si>
    <t xml:space="preserve">а) регламенты оказания услуг и рассмотрения обращений заявителей и потребителей услуг, шт. </t>
  </si>
  <si>
    <t>б) наличие положения о деятельности структурного подразделения по работе с заявителями и потребителями услуг
(наличие – 1, отсутствие –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</si>
  <si>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</si>
  <si>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</si>
  <si>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  Наличие телефонной связи для обращений потребителей услуг к уполномоченным должностным лицам  сетевой организации,</t>
  </si>
  <si>
    <t>в том числе по критериям:</t>
  </si>
  <si>
    <t>2.1. Наличие единого телефонного номера для приема обращений потребителей услуг 
(наличие – 1, отсутствие –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</si>
  <si>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– 1, отсутствие –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</si>
  <si>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– 1, отсутствие –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</si>
  <si>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– 1, отсутствие –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</si>
  <si>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– 1, отсутствие –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</si>
  <si>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</si>
  <si>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в том числе, по критерию: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</si>
  <si>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</si>
  <si>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обратная</t>
  </si>
  <si>
    <t xml:space="preserve">6. Степень полноты, актуальности и достоверности предоставляемой потребителям услуг информации о деятельности территориальной сетевой организации – всего, 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</si>
  <si>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</si>
  <si>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7.  Итого по индикатору информативности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</si>
  <si>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</si>
  <si>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 присоединения, дней</t>
  </si>
  <si>
    <t>2. Соблюдение сроков по процедурам взаимодействия с потребителями услуг (заявителями) – всего,</t>
  </si>
  <si>
    <t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</si>
  <si>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 для оборудования точки поставки приборами учета с момента подачи заявления потребителем услуг:</t>
  </si>
  <si>
    <t xml:space="preserve">а) для физических лиц, включая индивидуальных предпринимателей, и юридических лиц - субъектов малого и среднего предпринимательства, дней </t>
  </si>
  <si>
    <t>б) для остальных потребителей услуг, дней</t>
  </si>
  <si>
    <t>3. Отсутствие (наличие) нарушений требований антимонопольного законодательства Российской Федерации, по критерию</t>
  </si>
  <si>
    <t xml:space="preserve">4. Отсутствие (наличие) нарушений требований законодательства Российской Федерации о государственном регулировании цен (тарифов), по критерию 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</si>
  <si>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</si>
  <si>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</si>
  <si>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</si>
  <si>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6.1. 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– 1, отсутствие – 0)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</si>
  <si>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</si>
  <si>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7.1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</si>
  <si>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8.  Итого по индикатору исполнительности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</si>
  <si>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– 1, отсутствие – 0)</t>
  </si>
  <si>
    <t>2. Степень удовлетворения обращений потребителей услуг</t>
  </si>
  <si>
    <t xml:space="preserve"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 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</si>
  <si>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</si>
  <si>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</si>
  <si>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  Оперативность реагирования на обращения потребителей услуг -  всего,</t>
  </si>
  <si>
    <t>3.1. Средняя продолжительность времени принятия мер по результатам обращения потребителя услуг, дней</t>
  </si>
  <si>
    <t xml:space="preserve"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 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</si>
  <si>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</si>
  <si>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</si>
  <si>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</si>
  <si>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</si>
  <si>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</si>
  <si>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</si>
  <si>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</si>
  <si>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6.    Итого по индикатору результативность обратной связи</t>
  </si>
  <si>
    <t>Приложение 1</t>
  </si>
  <si>
    <t>Количество точек присоединения потребителей услуг к электрической сети электросетевой организации, шт.</t>
  </si>
  <si>
    <t>Наименование электросетевой организации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</si>
  <si>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</si>
  <si>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</si>
  <si>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</si>
  <si>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5.2. Доля потребителей услуг,получивших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</si>
  <si>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</si>
  <si>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6.2. Количество обращенийпотребителей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</si>
  <si>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всего,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</si>
  <si>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</si>
  <si>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3.1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оказания этих услуг, в процентах от общего количества поступивших заявок на технологическое присоединение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</si>
  <si>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</si>
  <si>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ОАО "ЮТЭК - Региональные сети"</t>
  </si>
  <si>
    <t>ОАО "Югорская региональная электросетевая компания"</t>
  </si>
  <si>
    <t>Форма 6.1. -  Фактические значения индикатора  информативности за 2013 год</t>
  </si>
  <si>
    <t>Форма 6.2 - Фактические значения индикатора исполнительности  за 2013 год</t>
  </si>
  <si>
    <t>Число, шт.</t>
  </si>
  <si>
    <t>Показатель</t>
  </si>
  <si>
    <t xml:space="preserve"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</t>
  </si>
  <si>
    <t xml:space="preserve"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</t>
  </si>
  <si>
    <t xml:space="preserve">Показатель качества рассмотрения заявок на технологическое присоединение к сети </t>
  </si>
  <si>
    <t xml:space="preserve">             Форма 3.1 - Отчетные данные для расчета значения</t>
  </si>
  <si>
    <t xml:space="preserve">        показателя качества рассмотрения заявок на технологическое</t>
  </si>
  <si>
    <t xml:space="preserve">      Наименование электросетевой организации (подразделения/филиала)</t>
  </si>
  <si>
    <t xml:space="preserve">                    присоединение к сети в период 2013 год</t>
  </si>
  <si>
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</t>
  </si>
  <si>
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</t>
  </si>
  <si>
    <t xml:space="preserve">Показатель качества исполнения договоров об осуществлении технологического присоединения заявителей к сети </t>
  </si>
  <si>
    <t>Форма 3.3 - Отчетные данные для расчета значения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</si>
  <si>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</t>
  </si>
  <si>
    <t xml:space="preserve">Общее число заявок на технологическое присоединение к сети, поданных заявителями в соответствующий расчетный период, десятки шт. </t>
  </si>
  <si>
    <t xml:space="preserve">Показатель соблюдения антимонопольного законодательства при технологическом присоединении заявителей к электрическим сетям сетевой организации </t>
  </si>
  <si>
    <t>при технологическом присоединении заявителей</t>
  </si>
  <si>
    <t>показателя соблюдения антимонопольного законодательства</t>
  </si>
  <si>
    <t>к электрическим сетям сетевой организации,</t>
  </si>
  <si>
    <t>в период 2013 года</t>
  </si>
  <si>
    <t>Форма 3.2 - Отчетные данные для расчета значения</t>
  </si>
  <si>
    <t>показателя качества исполнения договоров об осуществлении</t>
  </si>
  <si>
    <t>технологического присоединения заявителей</t>
  </si>
  <si>
    <t>к сети, в период 2013 года</t>
  </si>
  <si>
    <t>Форма 7.1 - Показатели уровня надежности и уровня качества оказываемых 
услуг электросетевой организации
(для случаев установления плановые значения до 2013 года)</t>
  </si>
  <si>
    <t>№ формулы
методических 
указаний</t>
  </si>
  <si>
    <r>
      <t>Показатель средней продолжительности прекращений передачи электрической энергии 
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</si>
  <si>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1</t>
  </si>
  <si>
    <t>6.1</t>
  </si>
  <si>
    <r>
      <t>Показатель уровня качества оказываемых услуг территориальной сетевой организации, П</t>
    </r>
    <r>
      <rPr>
        <vertAlign val="subscript"/>
        <sz val="11"/>
        <rFont val="Times New Roman"/>
        <family val="1"/>
      </rPr>
      <t>тсо</t>
    </r>
  </si>
  <si>
    <t>6.2</t>
  </si>
  <si>
    <r>
      <t>Плановое значение показателя 
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bscript"/>
        <sz val="11"/>
        <rFont val="Times New Roman"/>
        <family val="1"/>
      </rPr>
      <t>п</t>
    </r>
    <r>
      <rPr>
        <vertAlign val="superscript"/>
        <sz val="11"/>
        <rFont val="Times New Roman"/>
        <family val="1"/>
      </rPr>
      <t>пл</t>
    </r>
  </si>
  <si>
    <t>4, 4.1</t>
  </si>
  <si>
    <r>
      <t>Плановое значение показателя П</t>
    </r>
    <r>
      <rPr>
        <vertAlign val="subscript"/>
        <sz val="11"/>
        <rFont val="Times New Roman"/>
        <family val="1"/>
      </rPr>
      <t>тпртпр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</si>
  <si>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r>
      <t>Плановое значение показателя 
П</t>
    </r>
    <r>
      <rPr>
        <vertAlign val="subscript"/>
        <sz val="11"/>
        <rFont val="Times New Roman"/>
        <family val="1"/>
      </rPr>
      <t>тсотсо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</si>
  <si>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</si>
  <si>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пп. 7.1
методических указаний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</si>
  <si>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</si>
  <si>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(для территориальной сетевой организации)</t>
    </r>
  </si>
  <si>
    <t>Форма 7.2 - Расчет обобщенного показателя уровня надежности и качества 
оказываемых услуг 
(для долгосрочных периодов регулирования, начавшихся до 2014 года)</t>
  </si>
  <si>
    <t>№ формулы
методических указаний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</si>
  <si>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альфа</t>
    </r>
  </si>
  <si>
    <t>Для организации по управлению единой национальной (общероссийской) электрической сетью:
альфа = 0,75.
Для территориальной 
сетевой организации:
альфа = 0,65</t>
  </si>
  <si>
    <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качества оказываемых услуг, бета</t>
    </r>
  </si>
  <si>
    <t>бета = 1 - альфа</t>
  </si>
  <si>
    <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</si>
  <si>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п. 7.1</t>
  </si>
  <si>
    <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</si>
  <si>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</si>
  <si>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t>7</t>
  </si>
  <si>
    <t xml:space="preserve">Форма 1.1 - Журнал учета текущей информации о прекращении передачи </t>
  </si>
  <si>
    <t>электрической энергии для потребителей услуг электросетевой организации</t>
  </si>
  <si>
    <t xml:space="preserve">за </t>
  </si>
  <si>
    <t xml:space="preserve"> год</t>
  </si>
  <si>
    <r>
      <t xml:space="preserve">Обосновывающие 
данные для расчета </t>
    </r>
    <r>
      <rPr>
        <vertAlign val="superscript"/>
        <sz val="11"/>
        <rFont val="Times New Roman"/>
        <family val="1"/>
      </rPr>
      <t>1</t>
    </r>
  </si>
  <si>
    <t>Продолжительность прекращения, час.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</si>
  <si>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</si>
  <si>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</si>
  <si>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</si>
  <si>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</si>
  <si>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</si>
  <si>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</si>
  <si>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</si>
  <si>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</si>
  <si>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</si>
  <si>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</si>
  <si>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том числе на основе базы актов расследования технологических нарушений за соответствующий месяц.</t>
    </r>
  </si>
  <si>
    <t>Максимальное за расчетный период</t>
  </si>
  <si>
    <t xml:space="preserve"> г. число</t>
  </si>
  <si>
    <t>точек присоединения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</si>
  <si>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</si>
  <si>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r>
      <t>Показатель средней продолжительности 
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</si>
  <si>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2013</t>
  </si>
  <si>
    <t>Приложение 2</t>
  </si>
  <si>
    <t>Приложение 3</t>
  </si>
  <si>
    <t>Приложение 4</t>
  </si>
  <si>
    <t>Приложение 5</t>
  </si>
  <si>
    <t>Приложение 6</t>
  </si>
  <si>
    <t>Приложение 7</t>
  </si>
  <si>
    <t>Приложение 8</t>
  </si>
  <si>
    <t>Приложение 9</t>
  </si>
  <si>
    <t>Приложение 10</t>
  </si>
  <si>
    <t>Форма 1.2 - Расчет показателя средней продолжительности прекращений 
передачи электрической энергии за 2013 год</t>
  </si>
  <si>
    <t>ОАО "Югорская региональная электросетвая компания"</t>
  </si>
  <si>
    <t>Форма 6.3 - Фактические значения индикатора результативности обратyой связи за 2013 год</t>
  </si>
  <si>
    <r>
      <t xml:space="preserve">Показатель уровня качества оказываемых услуг </t>
    </r>
    <r>
      <rPr>
        <i/>
        <sz val="11"/>
        <rFont val="Times New Roman"/>
        <family val="1"/>
      </rPr>
      <t>организации 
по управлению национальной (общероссийской) электрической сетью,</t>
    </r>
    <r>
      <rPr>
        <sz val="11"/>
        <rFont val="Times New Roman"/>
        <family val="1"/>
      </rPr>
      <t xml:space="preserve"> П</t>
    </r>
    <r>
      <rPr>
        <vertAlign val="subscript"/>
        <sz val="11"/>
        <rFont val="Times New Roman"/>
        <family val="1"/>
      </rPr>
      <t>тпр</t>
    </r>
  </si>
  <si>
    <t>(Наименование ТСО)</t>
  </si>
  <si>
    <t>I - Расчет показателя уровня надежности оказываемых услуг</t>
  </si>
  <si>
    <t>Ед.изм.</t>
  </si>
  <si>
    <t>плановое</t>
  </si>
  <si>
    <t>фактическое</t>
  </si>
  <si>
    <t>Суммарная продолжительность прекращений передачи электроэнергии</t>
  </si>
  <si>
    <t>час</t>
  </si>
  <si>
    <t>Максимальное за расчетный период число точек присоединения</t>
  </si>
  <si>
    <t>шт</t>
  </si>
  <si>
    <t>Показатель надежности услуг</t>
  </si>
  <si>
    <t>II - Расчет показателя качества ФСК</t>
  </si>
  <si>
    <t>Число заявок на ТП, поданных потребителем в соответствии с законодательством</t>
  </si>
  <si>
    <t>Число направленных договоров</t>
  </si>
  <si>
    <t>Число договоров, направленных с нарушением срока</t>
  </si>
  <si>
    <t>Показатель качества услуг ФСК</t>
  </si>
  <si>
    <t>III - Расчет показателя уровня качества обслуживания потребителей услуг  ТСО</t>
  </si>
  <si>
    <t>Отклонение факта от плана</t>
  </si>
  <si>
    <t>Оценка при планировании</t>
  </si>
  <si>
    <t>Оценка по факту</t>
  </si>
  <si>
    <t>СПРАВОЧНО</t>
  </si>
  <si>
    <t>min</t>
  </si>
  <si>
    <t>выставляется при</t>
  </si>
  <si>
    <t>med</t>
  </si>
  <si>
    <t>max</t>
  </si>
  <si>
    <t>Индикатор информативности</t>
  </si>
  <si>
    <t>1. Возможность личного приема заявителей и потребителей услуг уполномоченными должностными лицами территориальной сетевой организации</t>
  </si>
  <si>
    <t>%</t>
  </si>
  <si>
    <t>80%&lt;гр.4&lt;120%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</si>
  <si>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</t>
  </si>
  <si>
    <t>а) регламенты оказания услуг и рассмотрения обращений заявителей и потребителей услуг</t>
  </si>
  <si>
    <t>б) наличие положения о деятельности структурного подразделения по работе с заявителями и потребителями услуг (наличие -1, отсутствие - 0)</t>
  </si>
  <si>
    <t>шт (1/0)</t>
  </si>
  <si>
    <t>в) должностные инструкции сотрудников, обслуживающих заявителей и потребителей услуг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</si>
  <si>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</si>
  <si>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</si>
  <si>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2.1. Наличие единого телефонного номера для приема обращений потребителей услуг</t>
  </si>
  <si>
    <t>(1/0)</t>
  </si>
  <si>
    <t>2.2. Наличие информационно-справочной системы для автоматизации обработки обращений потребителей услуг, поступивших по телефону</t>
  </si>
  <si>
    <t>2.3. Наличие системы автоинформирования потребителей услуг по телефону, предназначенной для доведения до них типовой информации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</si>
  <si>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</si>
  <si>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</si>
  <si>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</si>
  <si>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7. Итого по индикатору информативности</t>
  </si>
  <si>
    <t>Индикатор исполнительности</t>
  </si>
  <si>
    <t>1. Соблюдение сроков по процедурам взаимодействия с потребителями услуг (заявителями)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</si>
  <si>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</t>
  </si>
  <si>
    <t>дней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</si>
  <si>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</si>
  <si>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а) для физических лиц, включая индивидуальных предпринимателей, и юридических лиц - субъектов малого и среднего предпринимательства</t>
  </si>
  <si>
    <t>б) для остальных потребителей услуг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</si>
  <si>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</si>
  <si>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</si>
  <si>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</si>
  <si>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</si>
  <si>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3.1. Наличие (отсутствие) установленной процедуры, согласования с потребителями услуг графиков вывода электросетевого оборудования в ремонт и (или) из эксплуатации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</si>
  <si>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</si>
  <si>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</si>
  <si>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</si>
  <si>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5. Итого по индикатору исполнительности</t>
  </si>
  <si>
    <t>Индикатор результативности обратной связи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</si>
  <si>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</si>
  <si>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</si>
  <si>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 2.2 настоящей формы, поступивших от потребителей услуг в течение 30 рабочих дней после завершения мероприятий, указанных в в п. 2.2 настоящей формы,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</si>
  <si>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</t>
  </si>
  <si>
    <t>3. Оперативность реагирования на обращения потребителей услуг - всего,</t>
  </si>
  <si>
    <t>3.1. Средняя продолжительность времени принятия мер по результатам обращения потребителя услуг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</si>
  <si>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</si>
  <si>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</t>
  </si>
  <si>
    <t>шт/ 1000 потр</t>
  </si>
  <si>
    <t>б) электронной связи через сеть Интернет</t>
  </si>
  <si>
    <t>в) системы автоинформирования</t>
  </si>
  <si>
    <t>5.1. Средняя продолжительность времени на принятие территориальной сетевой организацией мер по возмещению потребителю услуг убытков</t>
  </si>
  <si>
    <t>мес.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</si>
  <si>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</t>
  </si>
  <si>
    <t>6. Итого по индикатору результативность обратной связи</t>
  </si>
  <si>
    <t>Показатель уровня качества обслуживания потребителей услуг ТСО</t>
  </si>
  <si>
    <t>IV - Расчет показателя уровня качества осуществляемого технологического присоединения к сети</t>
  </si>
  <si>
    <t>плановое значение</t>
  </si>
  <si>
    <t>фактическое значение</t>
  </si>
  <si>
    <t>1. Показатель качства рассмотрения заявок на техлологическое присоединение к сети</t>
  </si>
  <si>
    <t>1.1.Число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 договра об осуществлении технологического присоединения заявителя к сети, шт. (Nзаяв_тпр)</t>
  </si>
  <si>
    <t>1.2.Число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 договра об осуществлении технологического присоединения к сети с нарушением установленных сроков его направления, шт.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(N заяв_тпр)</t>
  </si>
  <si>
    <t>2. Итого показатель качества рассмотрения заявок на технологическое присоединение к сети     (П заяв_тпр)</t>
  </si>
  <si>
    <t>3. Показатель качства рассмотрения заявок на техлологическое присоединение к сети</t>
  </si>
  <si>
    <r>
      <t>3.1.Число договорв об осуществлении 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sz val="8"/>
        <rFont val="Arial"/>
        <family val="2"/>
      </rPr>
      <t>сд_тпр</t>
    </r>
    <r>
      <rPr>
        <sz val="10"/>
        <rFont val="Arial"/>
        <family val="2"/>
      </rPr>
      <t>)</t>
    </r>
  </si>
  <si>
    <r>
      <t xml:space="preserve">3.2.Число договорв об осуществлении 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                                                                         </t>
    </r>
    <r>
      <rPr>
        <sz val="10"/>
        <color indexed="9"/>
        <rFont val="Arial"/>
        <family val="2"/>
      </rPr>
      <t xml:space="preserve">11               </t>
    </r>
    <r>
      <rPr>
        <sz val="8"/>
        <rFont val="Arial"/>
        <family val="2"/>
      </rPr>
      <t>нс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(N </t>
    </r>
    <r>
      <rPr>
        <sz val="8"/>
        <rFont val="Arial"/>
        <family val="2"/>
      </rPr>
      <t>сд_тпр</t>
    </r>
    <r>
      <rPr>
        <sz val="10"/>
        <rFont val="Arial"/>
        <family val="2"/>
      </rPr>
      <t>)</t>
    </r>
  </si>
  <si>
    <t>4. Итого показатель качества исполнения договоров об осуществлении технологического присоединение заявителей к  сети (П нс_тпр)</t>
  </si>
  <si>
    <t>5. Показатель качства рассмотрения заявок на техлологическое присоединение к сети</t>
  </si>
  <si>
    <t>5.1Число вступивших в законную силу решений антимонопольного  законодательства и (или) суда об установлении нарушений сетевой организацией требований антимонопольного законодательства РФ в части оказания услуг по технологическому присоединению в соответствующем расчетном периоде, шт. (Nн_тпр)</t>
  </si>
  <si>
    <t xml:space="preserve">5.2.Общее число заявок на технологическое присоединение к сети, поданных заявителями в соответствующий расчетнгый период, в десятках шт. без округления (Nочз_тпр) </t>
  </si>
  <si>
    <t>6.Показатель соблюдения антимонопольного законодательства при  технологическом присоединении к электрическим сетям сетевой организации  (П нпа_тпр)</t>
  </si>
  <si>
    <t>Показатель уровня качества оказываемых услуг ТСО</t>
  </si>
  <si>
    <t>IV - СВОД ПО ПОКАЗАТЕЛЯМ НАДЕЖНОСТИ И КАЧЕСТВА И РАСЧЕТ ОБОБЩЕННОГО ПОКАЗАТЕЛЯ</t>
  </si>
  <si>
    <t>Значение показателей надежности и качества</t>
  </si>
  <si>
    <t>Коэффициент допустимого отклонения показателя надежности и качества</t>
  </si>
  <si>
    <t>Отметка о достижении показателя надежности и качества</t>
  </si>
  <si>
    <t>Отметка о  достоверности отчетных данных</t>
  </si>
  <si>
    <t>Определение коэффициентов надежности и качества</t>
  </si>
  <si>
    <t>+</t>
  </si>
  <si>
    <t>Показатель уровня качества осуществляемого технологического присоединения к сети</t>
  </si>
  <si>
    <t>Значения обобщенного показателя надежности и качества</t>
  </si>
  <si>
    <t>ФСК</t>
  </si>
  <si>
    <t>ТСО</t>
  </si>
  <si>
    <t>Коэффициенты допустимого отклонения показателей надежности и качества</t>
  </si>
  <si>
    <t>Организация/период</t>
  </si>
  <si>
    <t>К показателю надежности</t>
  </si>
  <si>
    <t>К показателю качества</t>
  </si>
  <si>
    <t>Последующие годы</t>
  </si>
  <si>
    <t xml:space="preserve">Поэтапное (1% в год) от 20% до 15% </t>
  </si>
  <si>
    <t>Первые три года первого периода регулирования</t>
  </si>
  <si>
    <t>Прочие ТСО</t>
  </si>
  <si>
    <t>Последующие годы первого периода регулирования</t>
  </si>
  <si>
    <t xml:space="preserve">Поэтапное (1% в год) от 30% до 25% </t>
  </si>
  <si>
    <t>Переход на долгосрочное регулирование ТСО</t>
  </si>
  <si>
    <t>до 01.07.2010г. (отчет за 1-3 годы 1 ДПР)</t>
  </si>
  <si>
    <t>Коэффициенты значимости коэффициентов надежности и качества</t>
  </si>
  <si>
    <t>Организация</t>
  </si>
  <si>
    <t>Коэффициент надежности</t>
  </si>
  <si>
    <t>Коэффициенты качества</t>
  </si>
  <si>
    <t>V - Расчет корректировки НВВ по показателям надежности и качества</t>
  </si>
  <si>
    <t>Коэффициент корректировки</t>
  </si>
  <si>
    <t>ФСК при представлении достоверных отчетных данных</t>
  </si>
  <si>
    <t>ТСО при представлении достоверных отчетных данных</t>
  </si>
  <si>
    <t>Максимальный процент корректрировки на текущий год при представлении достоверных отчетных данных</t>
  </si>
  <si>
    <t>Максимальные проценты корректировки  при представлении достоверных отчетных данных согласно МУ</t>
  </si>
  <si>
    <t>Справочно:</t>
  </si>
  <si>
    <t>Коэффициент корректировки в случае непредставления отчетных данных</t>
  </si>
  <si>
    <t>Предельный процент отклонения отчетных данных организации от данных Технадзора, ФАС, Фед. Службы по защите прав потребителей, Системного Оператора, при превышении которого, данные признаются недостоверными</t>
  </si>
  <si>
    <t>При представлении для расчета какого-либо показателя недостоверных отчетных данных, индикатор выполнения по показателю (Кнад и/или Ккач1, Ккач2)  признается равным -1</t>
  </si>
  <si>
    <t>до 01.07.2010г. (отчет за последующие годы 1 ДПР)</t>
  </si>
  <si>
    <t>после 01.07.2010г. (отчет за 1-3 годы 1 ДПР)</t>
  </si>
  <si>
    <t>после 01.07.2010г. (отчет за последующие годы 1 ДПР)</t>
  </si>
  <si>
    <t>Первые три года первого периода регулирования (2017-2019)</t>
  </si>
  <si>
    <t>Последующие годы первого периода регулирования (2020-2022)</t>
  </si>
  <si>
    <t>на 2017 год</t>
  </si>
  <si>
    <t>на 2018 год</t>
  </si>
  <si>
    <t>на 2019 год и далее</t>
  </si>
  <si>
    <t>АО "Югорская генерирующая компания децентрализованной зоны" (АО "Юграэнерго")</t>
  </si>
  <si>
    <t>ТСО - пилоты 1-2-й очереди (переход на долгосрочное регулирование с 2017 года и ранее)</t>
  </si>
  <si>
    <t xml:space="preserve">ПРИЛОЖЕНИЕ 1 
к  приказу АО «Юграэнерго»
от ________    № ___________ 
</t>
  </si>
  <si>
    <r>
      <t>Форма 8.1.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Журнал учета данных первичной информации по всем
прекращениям передачи электрической энергии, произошедшим на объектах</t>
    </r>
  </si>
  <si>
    <t xml:space="preserve">сетевой организации за </t>
  </si>
  <si>
    <t>2017 год</t>
  </si>
  <si>
    <t>АО "Юграэнерго"</t>
  </si>
  <si>
    <t>Наименование 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</si>
  <si>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</si>
  <si>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</si>
  <si>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</si>
  <si>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</si>
  <si>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</si>
  <si>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энергии/Номер итоговой строки</t>
  </si>
  <si>
    <t>Наименование структурной единицы сетевой организации</t>
  </si>
  <si>
    <r>
      <t xml:space="preserve">Вид объекта: КЛ, ВЛ, КВЛ, ПС, ТП, РП,
     </t>
    </r>
    <r>
      <rPr>
        <i/>
        <sz val="9"/>
        <rFont val="Times New Roman"/>
        <family val="1"/>
      </rPr>
      <t>ДЭС</t>
    </r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</si>
  <si>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</si>
  <si>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</si>
  <si>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</si>
  <si>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
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</si>
  <si>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</si>
  <si>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час.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</si>
  <si>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
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</si>
  <si>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</si>
  <si>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</si>
  <si>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</si>
  <si>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</si>
  <si>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</si>
  <si>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</si>
  <si>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
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</si>
  <si>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</si>
  <si>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</si>
  <si>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</si>
  <si>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</si>
  <si>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</si>
  <si>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</si>
  <si>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</si>
  <si>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</si>
  <si>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</si>
  <si>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(6 - 20 кВ)</t>
  </si>
  <si>
    <t>НН (0,22 - 1 кВ)</t>
  </si>
  <si>
    <t>Б.Атлым</t>
  </si>
  <si>
    <t>ДЭС</t>
  </si>
  <si>
    <t>4ДГА</t>
  </si>
  <si>
    <t>05.11.17 
07:04</t>
  </si>
  <si>
    <t>05.11.17 
07:06</t>
  </si>
  <si>
    <t>В</t>
  </si>
  <si>
    <t>ВЛ-0,4кВ ф.№1, ф.Электросвязь,
ф.Школа,
ф.Котельная</t>
  </si>
  <si>
    <t>б/н</t>
  </si>
  <si>
    <t>3.4.13</t>
  </si>
  <si>
    <t>4.16</t>
  </si>
  <si>
    <t>05.11.17 
07:25</t>
  </si>
  <si>
    <t>05.11.17 
07:27</t>
  </si>
  <si>
    <t>2ДГА</t>
  </si>
  <si>
    <t>14.11.17 
00:03</t>
  </si>
  <si>
    <t>14.11.17 
00:05</t>
  </si>
  <si>
    <t>4.14</t>
  </si>
  <si>
    <t>Ванзеват</t>
  </si>
  <si>
    <t>1ДГА</t>
  </si>
  <si>
    <t>28.11.2017 
07:50</t>
  </si>
  <si>
    <t>28.11.2017 
08:00</t>
  </si>
  <si>
    <t>ВЛ-0,4кВ 
ф.Береговая, ф.Центральный</t>
  </si>
  <si>
    <t xml:space="preserve"> 3.4.12 </t>
  </si>
  <si>
    <t>4.20</t>
  </si>
  <si>
    <t>Няксимволь</t>
  </si>
  <si>
    <t>ВЛ</t>
  </si>
  <si>
    <t>ВЛ-0,4кВ ф.Поселок 2</t>
  </si>
  <si>
    <t>09.11.2017 
12:42</t>
  </si>
  <si>
    <t>09.11.2017 
13:20</t>
  </si>
  <si>
    <r>
      <t xml:space="preserve">ТП-№1
</t>
    </r>
    <r>
      <rPr>
        <sz val="9"/>
        <rFont val="Times New Roman"/>
        <family val="1"/>
      </rPr>
      <t>ВЛ-0,4кВ ф.Поселок 2</t>
    </r>
  </si>
  <si>
    <t>№3/17
20.11.2017</t>
  </si>
  <si>
    <t>3.4.8</t>
  </si>
  <si>
    <t>4.4</t>
  </si>
  <si>
    <t>12.11.2017 
01:15</t>
  </si>
  <si>
    <t>12.11.2017 
01:20</t>
  </si>
  <si>
    <t>4.13</t>
  </si>
  <si>
    <t>Саранпауль</t>
  </si>
  <si>
    <t>12.11.2017 
08:10</t>
  </si>
  <si>
    <t>12.11.2017 
08:35</t>
  </si>
  <si>
    <t>РП</t>
  </si>
  <si>
    <t>Ломбовож</t>
  </si>
  <si>
    <t>3ДГА</t>
  </si>
  <si>
    <t>14.11.2017 
09:30</t>
  </si>
  <si>
    <t>14.11.2017 
10:10</t>
  </si>
  <si>
    <t>ВЛ-0,4кВ ф. Поселок</t>
  </si>
  <si>
    <t>4.21</t>
  </si>
  <si>
    <t>18.11.2017 
22:40</t>
  </si>
  <si>
    <t>18.11.2017 
22:50</t>
  </si>
  <si>
    <t>ВЛ-0,4кВ ф."ул.Молодежная" от КТП№4, 
ВЛ-0,4кВ ф. "ул.Набережная", ф."ул.Елены Артеевой" от КТП№9, 
ВЛ-0,4кВ ф. "Водозабор" от КТП№14</t>
  </si>
  <si>
    <t>24.11.2017 
17:05</t>
  </si>
  <si>
    <t>24.11.2017 
19:45</t>
  </si>
  <si>
    <t>300 чел.</t>
  </si>
  <si>
    <t>3.4.9</t>
  </si>
  <si>
    <t>ВЛ-0,4кВ ф."Водозабор" от КТП№14</t>
  </si>
  <si>
    <t>24.11.2017 
20:00</t>
  </si>
  <si>
    <t>24.11.2017 
20:20</t>
  </si>
  <si>
    <t>30 чел</t>
  </si>
  <si>
    <t>ВЛ-0,4кВ ф."Музыкальная школа" от КТП№2</t>
  </si>
  <si>
    <t>25.11.2017 
08:30</t>
  </si>
  <si>
    <t>25.11.2017 
09:16</t>
  </si>
  <si>
    <t>210 чел</t>
  </si>
  <si>
    <t>№4/17
29.11.2017</t>
  </si>
  <si>
    <t>13</t>
  </si>
  <si>
    <t>Корлики</t>
  </si>
  <si>
    <t>12.11.2017
19:10</t>
  </si>
  <si>
    <t>12.11.2017
19:12</t>
  </si>
  <si>
    <r>
      <t xml:space="preserve">ТП-№1,
</t>
    </r>
    <r>
      <rPr>
        <sz val="9"/>
        <rFont val="Times New Roman"/>
        <family val="1"/>
      </rPr>
      <t>ВЛ-0,4кВ ф. Линия№1,
ф.Линия№2, ф.Линия№3, ф.Линия№4</t>
    </r>
  </si>
  <si>
    <t>14</t>
  </si>
  <si>
    <t>12.11.2017
19:17</t>
  </si>
  <si>
    <t>12.11.2017
19:21</t>
  </si>
  <si>
    <t>15</t>
  </si>
  <si>
    <t>Кирпичный</t>
  </si>
  <si>
    <t>06.11.2017 
13:50</t>
  </si>
  <si>
    <t>06.11.2017 
13:53</t>
  </si>
  <si>
    <t>ТП№1</t>
  </si>
  <si>
    <t>16</t>
  </si>
  <si>
    <t>Согом</t>
  </si>
  <si>
    <t>4ДГА, 5ДГА</t>
  </si>
  <si>
    <t>11.11.2017 
13:37</t>
  </si>
  <si>
    <t>11.11.2017 
13:40</t>
  </si>
  <si>
    <t>17</t>
  </si>
  <si>
    <t>Урманный</t>
  </si>
  <si>
    <t>19.11.2017 
22:00</t>
  </si>
  <si>
    <t>19.11.2017 
22:25</t>
  </si>
  <si>
    <t>ТП№1,
ВЛ-0,4кВ ф.№4</t>
  </si>
  <si>
    <t xml:space="preserve"> 3.4.13 </t>
  </si>
  <si>
    <t>18</t>
  </si>
  <si>
    <t>Кедровый</t>
  </si>
  <si>
    <t>30.11.2017 
18:10</t>
  </si>
  <si>
    <t>30.11.2017 
18:15</t>
  </si>
  <si>
    <t>ТП№1,
ВЛ-0,4кВ ф.№2</t>
  </si>
  <si>
    <t>19</t>
  </si>
  <si>
    <t>Шугур</t>
  </si>
  <si>
    <t>23.11.2017 
14:15</t>
  </si>
  <si>
    <t>23.11.2017 
14:20</t>
  </si>
  <si>
    <t>ТП№1,
ВЛ-0,4кВ ф.Гараж</t>
  </si>
  <si>
    <t>20</t>
  </si>
  <si>
    <t>Горнореченск</t>
  </si>
  <si>
    <t>09.12.2017 
08:30</t>
  </si>
  <si>
    <t>09.12.2017 
09:00</t>
  </si>
  <si>
    <r>
      <t xml:space="preserve">ТП №1,
</t>
    </r>
    <r>
      <rPr>
        <sz val="9"/>
        <rFont val="Times New Roman"/>
        <family val="1"/>
      </rPr>
      <t>ВЛ-0,4кВ ф.Поселок 2</t>
    </r>
  </si>
  <si>
    <t>3.4.11</t>
  </si>
  <si>
    <t>4.12</t>
  </si>
  <si>
    <t>21</t>
  </si>
  <si>
    <t>10.12.2017 
12:00</t>
  </si>
  <si>
    <t>10.12.2017 
12:02</t>
  </si>
  <si>
    <t>22</t>
  </si>
  <si>
    <t>10.12.2017 
18:45</t>
  </si>
  <si>
    <t>10.12.2017 
20:00</t>
  </si>
  <si>
    <t>23</t>
  </si>
  <si>
    <t>28.12.2017 
18:32</t>
  </si>
  <si>
    <t>28.12.2017 
18:37</t>
  </si>
  <si>
    <t>24</t>
  </si>
  <si>
    <t>04.12.2017
16:00</t>
  </si>
  <si>
    <t>04.12.2017
16:05</t>
  </si>
  <si>
    <t>25</t>
  </si>
  <si>
    <t>13.12.2017
04:00</t>
  </si>
  <si>
    <t>13.12.2017
05:00</t>
  </si>
  <si>
    <t>4.10
4.12</t>
  </si>
  <si>
    <t>26</t>
  </si>
  <si>
    <t>13.12.2017
13:50</t>
  </si>
  <si>
    <t>13.12.2017
13:10</t>
  </si>
  <si>
    <t>ВЛ-0,4кВ 
ф.Поселок</t>
  </si>
  <si>
    <t>27</t>
  </si>
  <si>
    <t>26.12.2017
10:00</t>
  </si>
  <si>
    <t>26.12.2017
10:02</t>
  </si>
  <si>
    <t>28</t>
  </si>
  <si>
    <t>Анеева</t>
  </si>
  <si>
    <t>ВЛ-0,4кВ ф.Поселок</t>
  </si>
  <si>
    <t>29.12.2017
18:25</t>
  </si>
  <si>
    <t>29.12.2017
18:40</t>
  </si>
  <si>
    <t>4.10</t>
  </si>
  <si>
    <t>29</t>
  </si>
  <si>
    <t>ТП №21
ВЛ-0,4кВ ф.№2 "Полевая"</t>
  </si>
  <si>
    <t>30.12.2017 
20:30</t>
  </si>
  <si>
    <t>30.12.2017 
20:47</t>
  </si>
  <si>
    <t>40 чел</t>
  </si>
  <si>
    <t>30</t>
  </si>
  <si>
    <t>12.12.2017
11:27</t>
  </si>
  <si>
    <t>12.12.2017
11:40</t>
  </si>
  <si>
    <r>
      <t xml:space="preserve">ТП№1,
</t>
    </r>
    <r>
      <rPr>
        <sz val="9"/>
        <rFont val="Times New Roman"/>
        <family val="1"/>
      </rPr>
      <t>ВЛ-0,4кВ ф.№2</t>
    </r>
  </si>
  <si>
    <t>Начальник ОДС</t>
  </si>
  <si>
    <t>Ефремов Т.А.</t>
  </si>
  <si>
    <t>Должность</t>
  </si>
  <si>
    <t>Ф.И.О.</t>
  </si>
  <si>
    <t>Подпись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</si>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</sst>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h:mm;@"/>
    <numFmt numFmtId="190" formatCode="0.00000000000"/>
    <numFmt numFmtId="191" formatCode="0.000"/>
    <numFmt numFmtId="192" formatCode="0.0%"/>
    <numFmt numFmtId="193" formatCode="0.000%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0000000000"/>
    <numFmt numFmtId="199" formatCode="_(* #,##0.0_);_(* \(#,##0.0\);_(* &quot;-&quot;??_);_(@_)"/>
    <numFmt numFmtId="200" formatCode="_(* #,##0_);_(* \(#,##0\);_(* &quot;-&quot;??_);_(@_)"/>
    <numFmt numFmtId="201" formatCode="0.00000"/>
    <numFmt numFmtId="202" formatCode="0.000000"/>
    <numFmt numFmtId="203" formatCode="0.0000000"/>
    <numFmt numFmtId="204" formatCode="0.00000000"/>
    <numFmt numFmtId="205" formatCode="0.000000000"/>
    <numFmt numFmtId="206" formatCode="0.0000000000"/>
    <numFmt numFmtId="207" formatCode="0.000000000000"/>
    <numFmt numFmtId="208" formatCode="0.0000000000000"/>
    <numFmt numFmtId="209" formatCode="0.000000000000000"/>
    <numFmt numFmtId="210" formatCode="0.0000000000000000"/>
    <numFmt numFmtId="211" formatCode="0.00000000000000000"/>
    <numFmt numFmtId="212" formatCode="0.000000000000000000"/>
    <numFmt numFmtId="213" formatCode="0.0000"/>
    <numFmt numFmtId="214" formatCode="_(* #,##0.000_);_(* \(#,##0.000\);_(* &quot;-&quot;??_);_(@_)"/>
    <numFmt numFmtId="215" formatCode="_-* #,##0.0_р_._-;\-* #,##0.0_р_._-;_-* &quot;-&quot;??_р_._-;_-@_-"/>
    <numFmt numFmtId="216" formatCode="_-* #,##0_р_._-;\-* #,##0_р_._-;_-* &quot;-&quot;??_р_._-;_-@_-"/>
    <numFmt numFmtId="217" formatCode="_-* #,##0.0000_р_._-;\-* #,##0.0000_р_._-;_-* &quot;-&quot;????_р_._-;_-@_-"/>
    <numFmt numFmtId="218" formatCode="0.0000%"/>
    <numFmt numFmtId="219" formatCode="#,##0.000000"/>
    <numFmt numFmtId="220" formatCode="#,##0.0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Times Roman"/>
      <family val="0"/>
    </font>
    <font>
      <u val="single"/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vertAlign val="subscript"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sz val="10"/>
      <name val="Verdana"/>
      <family val="2"/>
    </font>
    <font>
      <b/>
      <u val="single"/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10"/>
      <name val="Verdana"/>
      <family val="2"/>
    </font>
    <font>
      <sz val="10"/>
      <color indexed="9"/>
      <name val="Verdana"/>
      <family val="2"/>
    </font>
    <font>
      <vertAlign val="superscript"/>
      <sz val="12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0"/>
      <color theme="0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ck"/>
    </border>
    <border>
      <left/>
      <right/>
      <top style="thick"/>
      <bottom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189" fontId="6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401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/>
    </xf>
    <xf numFmtId="0" fontId="20" fillId="0" borderId="10" xfId="93" applyFont="1" applyBorder="1" applyAlignment="1" applyProtection="1">
      <alignment horizontal="justify" vertical="top" wrapText="1"/>
      <protection/>
    </xf>
    <xf numFmtId="0" fontId="24" fillId="0" borderId="10" xfId="93" applyFont="1" applyBorder="1" applyAlignment="1" applyProtection="1">
      <alignment horizontal="justify" vertical="top" wrapText="1"/>
      <protection/>
    </xf>
    <xf numFmtId="0" fontId="20" fillId="0" borderId="11" xfId="93" applyFont="1" applyBorder="1" applyAlignment="1" applyProtection="1">
      <alignment horizontal="justify" wrapText="1"/>
      <protection/>
    </xf>
    <xf numFmtId="0" fontId="24" fillId="0" borderId="11" xfId="93" applyFont="1" applyBorder="1" applyAlignment="1" applyProtection="1">
      <alignment horizontal="justify" vertical="top" wrapText="1"/>
      <protection/>
    </xf>
    <xf numFmtId="0" fontId="20" fillId="0" borderId="10" xfId="93" applyFont="1" applyBorder="1" applyAlignment="1" applyProtection="1">
      <alignment horizontal="justify" wrapText="1"/>
      <protection/>
    </xf>
    <xf numFmtId="0" fontId="20" fillId="0" borderId="12" xfId="0" applyNumberFormat="1" applyFont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Border="1" applyAlignment="1" applyProtection="1">
      <alignment horizontal="center" vertical="center" wrapText="1"/>
      <protection/>
    </xf>
    <xf numFmtId="1" fontId="23" fillId="0" borderId="12" xfId="0" applyNumberFormat="1" applyFont="1" applyBorder="1" applyAlignment="1" applyProtection="1">
      <alignment horizontal="center" vertical="center" wrapText="1"/>
      <protection/>
    </xf>
    <xf numFmtId="0" fontId="23" fillId="0" borderId="12" xfId="0" applyNumberFormat="1" applyFont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12" xfId="0" applyNumberFormat="1" applyFont="1" applyBorder="1" applyAlignment="1" applyProtection="1">
      <alignment vertical="center"/>
      <protection/>
    </xf>
    <xf numFmtId="0" fontId="23" fillId="0" borderId="12" xfId="0" applyFont="1" applyFill="1" applyBorder="1" applyAlignment="1" applyProtection="1">
      <alignment vertical="center"/>
      <protection/>
    </xf>
    <xf numFmtId="188" fontId="23" fillId="0" borderId="13" xfId="0" applyNumberFormat="1" applyFont="1" applyBorder="1" applyAlignment="1" applyProtection="1">
      <alignment horizontal="center" vertical="center" wrapText="1"/>
      <protection/>
    </xf>
    <xf numFmtId="188" fontId="20" fillId="0" borderId="13" xfId="0" applyNumberFormat="1" applyFont="1" applyBorder="1" applyAlignment="1" applyProtection="1">
      <alignment vertical="center"/>
      <protection/>
    </xf>
    <xf numFmtId="10" fontId="23" fillId="23" borderId="12" xfId="0" applyNumberFormat="1" applyFont="1" applyFill="1" applyBorder="1" applyAlignment="1" applyProtection="1">
      <alignment horizontal="center" vertical="center" wrapText="1"/>
      <protection locked="0"/>
    </xf>
    <xf numFmtId="0" fontId="23" fillId="23" borderId="12" xfId="0" applyNumberFormat="1" applyFont="1" applyFill="1" applyBorder="1" applyAlignment="1" applyProtection="1">
      <alignment horizontal="center" vertical="center" wrapText="1"/>
      <protection locked="0"/>
    </xf>
    <xf numFmtId="0" fontId="23" fillId="23" borderId="12" xfId="0" applyFont="1" applyFill="1" applyBorder="1" applyAlignment="1" applyProtection="1">
      <alignment horizontal="center" vertical="center" wrapText="1"/>
      <protection locked="0"/>
    </xf>
    <xf numFmtId="0" fontId="23" fillId="4" borderId="12" xfId="0" applyNumberFormat="1" applyFont="1" applyFill="1" applyBorder="1" applyAlignment="1" applyProtection="1">
      <alignment horizontal="center" vertical="center" wrapText="1"/>
      <protection/>
    </xf>
    <xf numFmtId="0" fontId="23" fillId="4" borderId="12" xfId="0" applyFont="1" applyFill="1" applyBorder="1" applyAlignment="1" applyProtection="1">
      <alignment horizontal="center" vertical="center" wrapText="1"/>
      <protection/>
    </xf>
    <xf numFmtId="218" fontId="23" fillId="23" borderId="12" xfId="101" applyNumberFormat="1" applyFont="1" applyFill="1" applyBorder="1" applyAlignment="1" applyProtection="1">
      <alignment horizontal="center" vertical="center" wrapText="1"/>
      <protection locked="0"/>
    </xf>
    <xf numFmtId="192" fontId="23" fillId="23" borderId="12" xfId="0" applyNumberFormat="1" applyFont="1" applyFill="1" applyBorder="1" applyAlignment="1" applyProtection="1">
      <alignment horizontal="center" vertical="center" wrapText="1"/>
      <protection locked="0"/>
    </xf>
    <xf numFmtId="1" fontId="23" fillId="4" borderId="12" xfId="0" applyNumberFormat="1" applyFont="1" applyFill="1" applyBorder="1" applyAlignment="1" applyProtection="1">
      <alignment horizontal="center" vertical="center" wrapText="1"/>
      <protection/>
    </xf>
    <xf numFmtId="188" fontId="23" fillId="4" borderId="13" xfId="0" applyNumberFormat="1" applyFont="1" applyFill="1" applyBorder="1" applyAlignment="1" applyProtection="1">
      <alignment horizontal="center" vertical="center" wrapText="1"/>
      <protection/>
    </xf>
    <xf numFmtId="0" fontId="20" fillId="4" borderId="12" xfId="0" applyNumberFormat="1" applyFont="1" applyFill="1" applyBorder="1" applyAlignment="1" applyProtection="1">
      <alignment horizontal="center" vertical="center" wrapText="1"/>
      <protection/>
    </xf>
    <xf numFmtId="0" fontId="20" fillId="4" borderId="12" xfId="0" applyFont="1" applyFill="1" applyBorder="1" applyAlignment="1" applyProtection="1">
      <alignment horizontal="center" vertical="center" wrapText="1"/>
      <protection/>
    </xf>
    <xf numFmtId="0" fontId="23" fillId="4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93" applyFont="1" applyProtection="1">
      <alignment/>
      <protection/>
    </xf>
    <xf numFmtId="0" fontId="20" fillId="0" borderId="0" xfId="93" applyFont="1" applyAlignment="1" applyProtection="1">
      <alignment horizontal="center"/>
      <protection/>
    </xf>
    <xf numFmtId="0" fontId="6" fillId="0" borderId="0" xfId="93" applyProtection="1">
      <alignment/>
      <protection/>
    </xf>
    <xf numFmtId="0" fontId="6" fillId="0" borderId="0" xfId="93" applyFont="1" applyProtection="1">
      <alignment/>
      <protection/>
    </xf>
    <xf numFmtId="188" fontId="23" fillId="23" borderId="12" xfId="0" applyNumberFormat="1" applyFont="1" applyFill="1" applyBorder="1" applyAlignment="1" applyProtection="1">
      <alignment horizontal="center" vertical="center" wrapText="1"/>
      <protection locked="0"/>
    </xf>
    <xf numFmtId="0" fontId="23" fillId="4" borderId="13" xfId="0" applyNumberFormat="1" applyFont="1" applyFill="1" applyBorder="1" applyAlignment="1" applyProtection="1">
      <alignment horizontal="center" vertical="center" wrapText="1"/>
      <protection/>
    </xf>
    <xf numFmtId="193" fontId="23" fillId="23" borderId="12" xfId="0" applyNumberFormat="1" applyFont="1" applyFill="1" applyBorder="1" applyAlignment="1" applyProtection="1">
      <alignment horizontal="center" vertical="center" wrapText="1"/>
      <protection locked="0"/>
    </xf>
    <xf numFmtId="10" fontId="23" fillId="23" borderId="12" xfId="101" applyNumberFormat="1" applyFont="1" applyFill="1" applyBorder="1" applyAlignment="1" applyProtection="1">
      <alignment horizontal="center" vertical="center" wrapText="1"/>
      <protection locked="0"/>
    </xf>
    <xf numFmtId="191" fontId="25" fillId="4" borderId="15" xfId="0" applyNumberFormat="1" applyFont="1" applyFill="1" applyBorder="1" applyAlignment="1" applyProtection="1">
      <alignment horizontal="center" vertical="center" wrapText="1"/>
      <protection/>
    </xf>
    <xf numFmtId="188" fontId="23" fillId="4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Border="1" applyAlignment="1" applyProtection="1">
      <alignment vertical="center"/>
      <protection/>
    </xf>
    <xf numFmtId="0" fontId="20" fillId="0" borderId="12" xfId="0" applyFont="1" applyFill="1" applyBorder="1" applyAlignment="1" applyProtection="1">
      <alignment vertical="center"/>
      <protection/>
    </xf>
    <xf numFmtId="188" fontId="20" fillId="0" borderId="12" xfId="0" applyNumberFormat="1" applyFont="1" applyBorder="1" applyAlignment="1" applyProtection="1">
      <alignment vertical="center"/>
      <protection/>
    </xf>
    <xf numFmtId="0" fontId="20" fillId="0" borderId="12" xfId="0" applyFont="1" applyBorder="1" applyAlignment="1" applyProtection="1">
      <alignment vertical="center"/>
      <protection/>
    </xf>
    <xf numFmtId="188" fontId="20" fillId="0" borderId="13" xfId="0" applyNumberFormat="1" applyFont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 horizontal="center" vertical="center" wrapText="1"/>
      <protection/>
    </xf>
    <xf numFmtId="188" fontId="23" fillId="0" borderId="13" xfId="0" applyNumberFormat="1" applyFont="1" applyBorder="1" applyAlignment="1" applyProtection="1">
      <alignment horizontal="center" wrapText="1"/>
      <protection/>
    </xf>
    <xf numFmtId="0" fontId="20" fillId="0" borderId="12" xfId="0" applyNumberFormat="1" applyFont="1" applyFill="1" applyBorder="1" applyAlignment="1" applyProtection="1">
      <alignment vertical="center"/>
      <protection/>
    </xf>
    <xf numFmtId="190" fontId="20" fillId="0" borderId="13" xfId="0" applyNumberFormat="1" applyFont="1" applyBorder="1" applyAlignment="1" applyProtection="1">
      <alignment/>
      <protection/>
    </xf>
    <xf numFmtId="188" fontId="23" fillId="0" borderId="12" xfId="0" applyNumberFormat="1" applyFont="1" applyBorder="1" applyAlignment="1" applyProtection="1">
      <alignment horizontal="center" vertical="center" wrapText="1"/>
      <protection/>
    </xf>
    <xf numFmtId="190" fontId="23" fillId="0" borderId="13" xfId="0" applyNumberFormat="1" applyFont="1" applyBorder="1" applyAlignment="1" applyProtection="1">
      <alignment horizont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6" fillId="0" borderId="0" xfId="93" applyNumberFormat="1" applyFont="1" applyProtection="1">
      <alignment/>
      <protection/>
    </xf>
    <xf numFmtId="0" fontId="20" fillId="0" borderId="0" xfId="93" applyFont="1" applyBorder="1" applyProtection="1">
      <alignment/>
      <protection/>
    </xf>
    <xf numFmtId="1" fontId="23" fillId="23" borderId="12" xfId="0" applyNumberFormat="1" applyFont="1" applyFill="1" applyBorder="1" applyAlignment="1" applyProtection="1">
      <alignment horizontal="center" vertical="center" wrapText="1"/>
      <protection locked="0"/>
    </xf>
    <xf numFmtId="2" fontId="23" fillId="23" borderId="12" xfId="0" applyNumberFormat="1" applyFont="1" applyFill="1" applyBorder="1" applyAlignment="1" applyProtection="1">
      <alignment horizontal="center" vertical="center" wrapText="1"/>
      <protection locked="0"/>
    </xf>
    <xf numFmtId="9" fontId="23" fillId="23" borderId="12" xfId="0" applyNumberFormat="1" applyFont="1" applyFill="1" applyBorder="1" applyAlignment="1" applyProtection="1">
      <alignment horizontal="center" vertical="center" wrapText="1"/>
      <protection locked="0"/>
    </xf>
    <xf numFmtId="2" fontId="23" fillId="4" borderId="12" xfId="0" applyNumberFormat="1" applyFont="1" applyFill="1" applyBorder="1" applyAlignment="1" applyProtection="1">
      <alignment horizontal="center" vertical="center" wrapText="1"/>
      <protection/>
    </xf>
    <xf numFmtId="188" fontId="23" fillId="0" borderId="12" xfId="0" applyNumberFormat="1" applyFont="1" applyBorder="1" applyAlignment="1" applyProtection="1">
      <alignment horizontal="center" wrapText="1"/>
      <protection/>
    </xf>
    <xf numFmtId="0" fontId="23" fillId="0" borderId="12" xfId="0" applyFont="1" applyBorder="1" applyAlignment="1" applyProtection="1">
      <alignment horizontal="center" wrapText="1"/>
      <protection/>
    </xf>
    <xf numFmtId="188" fontId="20" fillId="0" borderId="12" xfId="0" applyNumberFormat="1" applyFont="1" applyBorder="1" applyAlignment="1" applyProtection="1">
      <alignment/>
      <protection/>
    </xf>
    <xf numFmtId="0" fontId="20" fillId="0" borderId="12" xfId="0" applyFont="1" applyBorder="1" applyAlignment="1" applyProtection="1">
      <alignment/>
      <protection/>
    </xf>
    <xf numFmtId="0" fontId="23" fillId="0" borderId="12" xfId="0" applyNumberFormat="1" applyFont="1" applyBorder="1" applyAlignment="1" applyProtection="1">
      <alignment horizontal="center" wrapText="1"/>
      <protection/>
    </xf>
    <xf numFmtId="0" fontId="23" fillId="0" borderId="12" xfId="0" applyFont="1" applyFill="1" applyBorder="1" applyAlignment="1" applyProtection="1">
      <alignment horizontal="center" wrapText="1"/>
      <protection/>
    </xf>
    <xf numFmtId="0" fontId="23" fillId="4" borderId="12" xfId="0" applyNumberFormat="1" applyFont="1" applyFill="1" applyBorder="1" applyAlignment="1" applyProtection="1" quotePrefix="1">
      <alignment horizontal="center" vertical="center" wrapText="1"/>
      <protection/>
    </xf>
    <xf numFmtId="2" fontId="25" fillId="4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top" wrapText="1"/>
      <protection/>
    </xf>
    <xf numFmtId="0" fontId="20" fillId="0" borderId="16" xfId="93" applyFont="1" applyFill="1" applyBorder="1" applyAlignment="1" applyProtection="1">
      <alignment horizontal="center" vertical="top" wrapText="1"/>
      <protection/>
    </xf>
    <xf numFmtId="0" fontId="20" fillId="0" borderId="17" xfId="0" applyFont="1" applyFill="1" applyBorder="1" applyAlignment="1" applyProtection="1">
      <alignment horizontal="center" vertical="top" wrapText="1"/>
      <protection/>
    </xf>
    <xf numFmtId="0" fontId="23" fillId="0" borderId="17" xfId="0" applyFont="1" applyFill="1" applyBorder="1" applyAlignment="1" applyProtection="1">
      <alignment horizontal="center" vertical="top" wrapText="1"/>
      <protection/>
    </xf>
    <xf numFmtId="0" fontId="23" fillId="0" borderId="18" xfId="0" applyFont="1" applyFill="1" applyBorder="1" applyAlignment="1" applyProtection="1">
      <alignment horizontal="center" vertical="top" wrapText="1"/>
      <protection/>
    </xf>
    <xf numFmtId="0" fontId="19" fillId="0" borderId="0" xfId="93" applyFont="1" applyFill="1" applyAlignment="1" applyProtection="1">
      <alignment horizontal="center" wrapText="1"/>
      <protection/>
    </xf>
    <xf numFmtId="0" fontId="20" fillId="0" borderId="0" xfId="93" applyFont="1" applyFill="1" applyBorder="1" applyAlignment="1" applyProtection="1">
      <alignment horizontal="center"/>
      <protection/>
    </xf>
    <xf numFmtId="0" fontId="20" fillId="0" borderId="0" xfId="93" applyNumberFormat="1" applyFont="1" applyFill="1" applyBorder="1" applyProtection="1">
      <alignment/>
      <protection/>
    </xf>
    <xf numFmtId="0" fontId="20" fillId="0" borderId="0" xfId="93" applyFont="1" applyFill="1" applyBorder="1" applyProtection="1">
      <alignment/>
      <protection/>
    </xf>
    <xf numFmtId="0" fontId="20" fillId="0" borderId="0" xfId="93" applyFont="1" applyFill="1" applyProtection="1">
      <alignment/>
      <protection/>
    </xf>
    <xf numFmtId="0" fontId="20" fillId="0" borderId="12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0" xfId="93" applyFont="1" applyFill="1" applyAlignment="1" applyProtection="1">
      <alignment horizontal="center"/>
      <protection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justify" vertical="center" wrapText="1"/>
    </xf>
    <xf numFmtId="0" fontId="29" fillId="0" borderId="19" xfId="0" applyFont="1" applyBorder="1" applyAlignment="1">
      <alignment horizontal="justify" vertical="center" wrapText="1"/>
    </xf>
    <xf numFmtId="0" fontId="29" fillId="0" borderId="24" xfId="0" applyFont="1" applyBorder="1" applyAlignment="1">
      <alignment horizontal="center" vertical="center" wrapText="1"/>
    </xf>
    <xf numFmtId="201" fontId="29" fillId="0" borderId="19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justify" vertical="center"/>
    </xf>
    <xf numFmtId="0" fontId="23" fillId="0" borderId="0" xfId="92" applyFont="1" applyBorder="1" applyAlignment="1">
      <alignment horizontal="left"/>
      <protection/>
    </xf>
    <xf numFmtId="0" fontId="23" fillId="0" borderId="0" xfId="92" applyFont="1" applyBorder="1" applyAlignment="1">
      <alignment horizontal="right"/>
      <protection/>
    </xf>
    <xf numFmtId="0" fontId="30" fillId="0" borderId="0" xfId="92" applyFont="1" applyBorder="1" applyAlignment="1">
      <alignment horizontal="left" vertical="top"/>
      <protection/>
    </xf>
    <xf numFmtId="0" fontId="30" fillId="0" borderId="25" xfId="92" applyFont="1" applyBorder="1" applyAlignment="1">
      <alignment horizontal="left" vertical="top"/>
      <protection/>
    </xf>
    <xf numFmtId="0" fontId="30" fillId="0" borderId="26" xfId="92" applyNumberFormat="1" applyFont="1" applyBorder="1" applyAlignment="1">
      <alignment horizontal="left" vertical="top" wrapText="1"/>
      <protection/>
    </xf>
    <xf numFmtId="49" fontId="30" fillId="0" borderId="25" xfId="92" applyNumberFormat="1" applyFont="1" applyBorder="1" applyAlignment="1">
      <alignment horizontal="left" vertical="top"/>
      <protection/>
    </xf>
    <xf numFmtId="0" fontId="30" fillId="0" borderId="0" xfId="92" applyFont="1" applyBorder="1" applyAlignment="1">
      <alignment horizontal="left"/>
      <protection/>
    </xf>
    <xf numFmtId="0" fontId="30" fillId="0" borderId="0" xfId="92" applyFont="1" applyBorder="1" applyAlignment="1">
      <alignment horizontal="left" vertical="center"/>
      <protection/>
    </xf>
    <xf numFmtId="0" fontId="30" fillId="0" borderId="26" xfId="92" applyFont="1" applyBorder="1" applyAlignment="1">
      <alignment horizontal="left" vertical="top"/>
      <protection/>
    </xf>
    <xf numFmtId="49" fontId="30" fillId="0" borderId="27" xfId="92" applyNumberFormat="1" applyFont="1" applyBorder="1" applyAlignment="1">
      <alignment horizontal="left" vertical="top"/>
      <protection/>
    </xf>
    <xf numFmtId="0" fontId="30" fillId="0" borderId="28" xfId="92" applyNumberFormat="1" applyFont="1" applyBorder="1" applyAlignment="1">
      <alignment horizontal="left" vertical="top" wrapText="1"/>
      <protection/>
    </xf>
    <xf numFmtId="0" fontId="30" fillId="0" borderId="27" xfId="92" applyFont="1" applyBorder="1" applyAlignment="1">
      <alignment horizontal="left" vertical="top"/>
      <protection/>
    </xf>
    <xf numFmtId="0" fontId="30" fillId="0" borderId="28" xfId="92" applyFont="1" applyBorder="1" applyAlignment="1">
      <alignment horizontal="left" vertical="top"/>
      <protection/>
    </xf>
    <xf numFmtId="49" fontId="30" fillId="0" borderId="29" xfId="92" applyNumberFormat="1" applyFont="1" applyBorder="1" applyAlignment="1">
      <alignment horizontal="left" vertical="top"/>
      <protection/>
    </xf>
    <xf numFmtId="0" fontId="30" fillId="0" borderId="30" xfId="92" applyNumberFormat="1" applyFont="1" applyBorder="1" applyAlignment="1">
      <alignment horizontal="left" vertical="top" wrapText="1"/>
      <protection/>
    </xf>
    <xf numFmtId="0" fontId="30" fillId="0" borderId="29" xfId="92" applyFont="1" applyBorder="1" applyAlignment="1">
      <alignment horizontal="left" vertical="top"/>
      <protection/>
    </xf>
    <xf numFmtId="0" fontId="30" fillId="0" borderId="30" xfId="92" applyFont="1" applyBorder="1" applyAlignment="1">
      <alignment horizontal="left" vertical="top"/>
      <protection/>
    </xf>
    <xf numFmtId="49" fontId="30" fillId="0" borderId="0" xfId="92" applyNumberFormat="1" applyFont="1" applyBorder="1" applyAlignment="1">
      <alignment horizontal="left"/>
      <protection/>
    </xf>
    <xf numFmtId="0" fontId="30" fillId="0" borderId="31" xfId="92" applyFont="1" applyBorder="1" applyAlignment="1">
      <alignment horizontal="left"/>
      <protection/>
    </xf>
    <xf numFmtId="0" fontId="34" fillId="0" borderId="0" xfId="92" applyFont="1" applyBorder="1" applyAlignment="1">
      <alignment horizontal="left"/>
      <protection/>
    </xf>
    <xf numFmtId="0" fontId="35" fillId="0" borderId="0" xfId="92" applyFont="1" applyBorder="1" applyAlignment="1">
      <alignment horizontal="left"/>
      <protection/>
    </xf>
    <xf numFmtId="0" fontId="30" fillId="0" borderId="32" xfId="92" applyFont="1" applyBorder="1" applyAlignment="1">
      <alignment horizontal="left"/>
      <protection/>
    </xf>
    <xf numFmtId="0" fontId="30" fillId="0" borderId="28" xfId="92" applyFont="1" applyBorder="1" applyAlignment="1">
      <alignment horizontal="left"/>
      <protection/>
    </xf>
    <xf numFmtId="0" fontId="30" fillId="0" borderId="27" xfId="92" applyFont="1" applyBorder="1" applyAlignment="1">
      <alignment horizontal="left"/>
      <protection/>
    </xf>
    <xf numFmtId="0" fontId="30" fillId="0" borderId="33" xfId="92" applyFont="1" applyBorder="1" applyAlignment="1">
      <alignment horizontal="left"/>
      <protection/>
    </xf>
    <xf numFmtId="0" fontId="30" fillId="0" borderId="34" xfId="92" applyFont="1" applyBorder="1" applyAlignment="1">
      <alignment horizontal="left"/>
      <protection/>
    </xf>
    <xf numFmtId="0" fontId="30" fillId="0" borderId="29" xfId="92" applyFont="1" applyBorder="1" applyAlignment="1">
      <alignment horizontal="left"/>
      <protection/>
    </xf>
    <xf numFmtId="49" fontId="30" fillId="0" borderId="25" xfId="92" applyNumberFormat="1" applyFont="1" applyFill="1" applyBorder="1" applyAlignment="1">
      <alignment horizontal="left" vertical="top" wrapText="1"/>
      <protection/>
    </xf>
    <xf numFmtId="0" fontId="23" fillId="0" borderId="0" xfId="0" applyFont="1" applyAlignment="1">
      <alignment vertical="center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/>
    </xf>
    <xf numFmtId="0" fontId="39" fillId="0" borderId="0" xfId="0" applyFont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2" fillId="0" borderId="12" xfId="0" applyFont="1" applyBorder="1" applyAlignment="1" applyProtection="1">
      <alignment horizontal="center" vertical="center" wrapText="1"/>
      <protection/>
    </xf>
    <xf numFmtId="0" fontId="42" fillId="0" borderId="12" xfId="0" applyFont="1" applyBorder="1" applyAlignment="1" applyProtection="1">
      <alignment horizontal="center" vertical="top" wrapText="1"/>
      <protection/>
    </xf>
    <xf numFmtId="0" fontId="39" fillId="0" borderId="12" xfId="0" applyFont="1" applyFill="1" applyBorder="1" applyAlignment="1" applyProtection="1">
      <alignment vertical="top" wrapText="1"/>
      <protection/>
    </xf>
    <xf numFmtId="3" fontId="39" fillId="0" borderId="12" xfId="0" applyNumberFormat="1" applyFont="1" applyFill="1" applyBorder="1" applyAlignment="1" applyProtection="1">
      <alignment horizontal="center" vertical="center"/>
      <protection/>
    </xf>
    <xf numFmtId="3" fontId="39" fillId="24" borderId="12" xfId="0" applyNumberFormat="1" applyFont="1" applyFill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20" borderId="12" xfId="0" applyFont="1" applyFill="1" applyBorder="1" applyAlignment="1" applyProtection="1">
      <alignment/>
      <protection/>
    </xf>
    <xf numFmtId="3" fontId="42" fillId="20" borderId="12" xfId="0" applyNumberFormat="1" applyFont="1" applyFill="1" applyBorder="1" applyAlignment="1" applyProtection="1">
      <alignment horizontal="center" vertical="center"/>
      <protection/>
    </xf>
    <xf numFmtId="220" fontId="42" fillId="20" borderId="12" xfId="0" applyNumberFormat="1" applyFont="1" applyFill="1" applyBorder="1" applyAlignment="1" applyProtection="1">
      <alignment horizontal="center" vertical="center"/>
      <protection/>
    </xf>
    <xf numFmtId="4" fontId="42" fillId="20" borderId="12" xfId="0" applyNumberFormat="1" applyFont="1" applyFill="1" applyBorder="1" applyAlignment="1" applyProtection="1">
      <alignment horizontal="center" vertical="center"/>
      <protection/>
    </xf>
    <xf numFmtId="0" fontId="43" fillId="20" borderId="25" xfId="0" applyFont="1" applyFill="1" applyBorder="1" applyAlignment="1" applyProtection="1">
      <alignment vertical="top" wrapText="1"/>
      <protection/>
    </xf>
    <xf numFmtId="0" fontId="43" fillId="20" borderId="35" xfId="0" applyFont="1" applyFill="1" applyBorder="1" applyAlignment="1" applyProtection="1">
      <alignment vertical="top" wrapText="1"/>
      <protection/>
    </xf>
    <xf numFmtId="3" fontId="43" fillId="20" borderId="35" xfId="0" applyNumberFormat="1" applyFont="1" applyFill="1" applyBorder="1" applyAlignment="1" applyProtection="1">
      <alignment horizontal="center" vertical="center"/>
      <protection/>
    </xf>
    <xf numFmtId="3" fontId="43" fillId="20" borderId="26" xfId="0" applyNumberFormat="1" applyFont="1" applyFill="1" applyBorder="1" applyAlignment="1" applyProtection="1">
      <alignment horizontal="center" vertical="center"/>
      <protection/>
    </xf>
    <xf numFmtId="0" fontId="42" fillId="0" borderId="12" xfId="0" applyFont="1" applyFill="1" applyBorder="1" applyAlignment="1" applyProtection="1">
      <alignment vertical="top" wrapText="1"/>
      <protection/>
    </xf>
    <xf numFmtId="3" fontId="42" fillId="0" borderId="12" xfId="0" applyNumberFormat="1" applyFont="1" applyFill="1" applyBorder="1" applyAlignment="1" applyProtection="1">
      <alignment horizontal="center" vertical="center"/>
      <protection/>
    </xf>
    <xf numFmtId="4" fontId="42" fillId="4" borderId="12" xfId="0" applyNumberFormat="1" applyFont="1" applyFill="1" applyBorder="1" applyAlignment="1" applyProtection="1">
      <alignment horizontal="center" vertical="center"/>
      <protection/>
    </xf>
    <xf numFmtId="0" fontId="39" fillId="0" borderId="12" xfId="0" applyFont="1" applyBorder="1" applyAlignment="1" applyProtection="1">
      <alignment vertical="top" wrapText="1"/>
      <protection/>
    </xf>
    <xf numFmtId="3" fontId="39" fillId="0" borderId="12" xfId="0" applyNumberFormat="1" applyFont="1" applyBorder="1" applyAlignment="1" applyProtection="1">
      <alignment horizontal="center" vertical="center"/>
      <protection/>
    </xf>
    <xf numFmtId="10" fontId="39" fillId="22" borderId="12" xfId="101" applyNumberFormat="1" applyFont="1" applyFill="1" applyBorder="1" applyAlignment="1" applyProtection="1">
      <alignment horizontal="center" vertical="center"/>
      <protection locked="0"/>
    </xf>
    <xf numFmtId="9" fontId="39" fillId="4" borderId="12" xfId="101" applyFont="1" applyFill="1" applyBorder="1" applyAlignment="1" applyProtection="1">
      <alignment horizontal="center" vertical="center"/>
      <protection/>
    </xf>
    <xf numFmtId="4" fontId="39" fillId="4" borderId="12" xfId="0" applyNumberFormat="1" applyFont="1" applyFill="1" applyBorder="1" applyAlignment="1" applyProtection="1">
      <alignment horizontal="center" vertical="center"/>
      <protection/>
    </xf>
    <xf numFmtId="4" fontId="39" fillId="22" borderId="12" xfId="0" applyNumberFormat="1" applyFont="1" applyFill="1" applyBorder="1" applyAlignment="1" applyProtection="1">
      <alignment horizontal="center" vertical="center"/>
      <protection locked="0"/>
    </xf>
    <xf numFmtId="9" fontId="39" fillId="0" borderId="12" xfId="101" applyFont="1" applyFill="1" applyBorder="1" applyAlignment="1" applyProtection="1">
      <alignment horizontal="center" vertical="center"/>
      <protection/>
    </xf>
    <xf numFmtId="4" fontId="42" fillId="22" borderId="12" xfId="0" applyNumberFormat="1" applyFont="1" applyFill="1" applyBorder="1" applyAlignment="1" applyProtection="1">
      <alignment horizontal="center" vertical="center"/>
      <protection locked="0"/>
    </xf>
    <xf numFmtId="9" fontId="42" fillId="4" borderId="12" xfId="101" applyFont="1" applyFill="1" applyBorder="1" applyAlignment="1" applyProtection="1">
      <alignment horizontal="center" vertical="center"/>
      <protection/>
    </xf>
    <xf numFmtId="10" fontId="42" fillId="4" borderId="12" xfId="101" applyNumberFormat="1" applyFont="1" applyFill="1" applyBorder="1" applyAlignment="1" applyProtection="1">
      <alignment horizontal="center" vertical="center"/>
      <protection/>
    </xf>
    <xf numFmtId="3" fontId="42" fillId="0" borderId="12" xfId="0" applyNumberFormat="1" applyFont="1" applyBorder="1" applyAlignment="1" applyProtection="1">
      <alignment horizontal="center" vertical="center"/>
      <protection/>
    </xf>
    <xf numFmtId="0" fontId="42" fillId="20" borderId="12" xfId="0" applyFont="1" applyFill="1" applyBorder="1" applyAlignment="1" applyProtection="1">
      <alignment vertical="top" wrapText="1"/>
      <protection/>
    </xf>
    <xf numFmtId="4" fontId="43" fillId="20" borderId="35" xfId="0" applyNumberFormat="1" applyFont="1" applyFill="1" applyBorder="1" applyAlignment="1" applyProtection="1">
      <alignment horizontal="center" vertical="center"/>
      <protection/>
    </xf>
    <xf numFmtId="4" fontId="43" fillId="20" borderId="26" xfId="0" applyNumberFormat="1" applyFont="1" applyFill="1" applyBorder="1" applyAlignment="1" applyProtection="1">
      <alignment horizontal="center" vertical="center"/>
      <protection/>
    </xf>
    <xf numFmtId="0" fontId="42" fillId="0" borderId="12" xfId="0" applyFont="1" applyBorder="1" applyAlignment="1" applyProtection="1">
      <alignment vertical="top" wrapText="1"/>
      <protection/>
    </xf>
    <xf numFmtId="4" fontId="42" fillId="0" borderId="12" xfId="0" applyNumberFormat="1" applyFont="1" applyBorder="1" applyAlignment="1" applyProtection="1">
      <alignment horizontal="center" vertical="center"/>
      <protection/>
    </xf>
    <xf numFmtId="4" fontId="39" fillId="0" borderId="12" xfId="0" applyNumberFormat="1" applyFont="1" applyBorder="1" applyAlignment="1" applyProtection="1">
      <alignment horizontal="center" vertical="center"/>
      <protection/>
    </xf>
    <xf numFmtId="9" fontId="42" fillId="0" borderId="12" xfId="101" applyFont="1" applyFill="1" applyBorder="1" applyAlignment="1" applyProtection="1">
      <alignment horizontal="center" vertical="center"/>
      <protection/>
    </xf>
    <xf numFmtId="9" fontId="39" fillId="4" borderId="12" xfId="101" applyNumberFormat="1" applyFont="1" applyFill="1" applyBorder="1" applyAlignment="1" applyProtection="1">
      <alignment horizontal="center" vertical="center"/>
      <protection/>
    </xf>
    <xf numFmtId="4" fontId="42" fillId="0" borderId="12" xfId="0" applyNumberFormat="1" applyFont="1" applyFill="1" applyBorder="1" applyAlignment="1" applyProtection="1">
      <alignment horizontal="center" vertical="center"/>
      <protection/>
    </xf>
    <xf numFmtId="220" fontId="43" fillId="20" borderId="35" xfId="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/>
      <protection/>
    </xf>
    <xf numFmtId="0" fontId="39" fillId="0" borderId="12" xfId="0" applyFont="1" applyBorder="1" applyAlignment="1" applyProtection="1">
      <alignment wrapText="1"/>
      <protection/>
    </xf>
    <xf numFmtId="0" fontId="39" fillId="24" borderId="12" xfId="0" applyFont="1" applyFill="1" applyBorder="1" applyAlignment="1" applyProtection="1">
      <alignment horizontal="center" vertical="center"/>
      <protection locked="0"/>
    </xf>
    <xf numFmtId="213" fontId="42" fillId="20" borderId="12" xfId="0" applyNumberFormat="1" applyFont="1" applyFill="1" applyBorder="1" applyAlignment="1" applyProtection="1">
      <alignment horizontal="center" vertical="center" wrapText="1"/>
      <protection/>
    </xf>
    <xf numFmtId="0" fontId="43" fillId="20" borderId="12" xfId="0" applyFont="1" applyFill="1" applyBorder="1" applyAlignment="1" applyProtection="1">
      <alignment vertical="top" wrapText="1"/>
      <protection/>
    </xf>
    <xf numFmtId="0" fontId="43" fillId="0" borderId="0" xfId="0" applyFont="1" applyFill="1" applyBorder="1" applyAlignment="1" applyProtection="1">
      <alignment vertical="top" wrapText="1"/>
      <protection/>
    </xf>
    <xf numFmtId="0" fontId="52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/>
      <protection/>
    </xf>
    <xf numFmtId="0" fontId="39" fillId="0" borderId="12" xfId="0" applyFont="1" applyFill="1" applyBorder="1" applyAlignment="1" applyProtection="1">
      <alignment/>
      <protection/>
    </xf>
    <xf numFmtId="220" fontId="39" fillId="4" borderId="12" xfId="0" applyNumberFormat="1" applyFont="1" applyFill="1" applyBorder="1" applyAlignment="1" applyProtection="1">
      <alignment horizontal="center" vertical="center"/>
      <protection/>
    </xf>
    <xf numFmtId="9" fontId="39" fillId="25" borderId="12" xfId="101" applyNumberFormat="1" applyFont="1" applyFill="1" applyBorder="1" applyAlignment="1" applyProtection="1">
      <alignment horizontal="center" vertical="center"/>
      <protection/>
    </xf>
    <xf numFmtId="9" fontId="39" fillId="4" borderId="12" xfId="101" applyFont="1" applyFill="1" applyBorder="1" applyAlignment="1" applyProtection="1">
      <alignment horizontal="center" vertical="center" wrapText="1"/>
      <protection/>
    </xf>
    <xf numFmtId="9" fontId="39" fillId="25" borderId="12" xfId="101" applyFont="1" applyFill="1" applyBorder="1" applyAlignment="1" applyProtection="1">
      <alignment horizontal="center" vertical="center"/>
      <protection locked="0"/>
    </xf>
    <xf numFmtId="3" fontId="39" fillId="4" borderId="12" xfId="101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/>
      <protection/>
    </xf>
    <xf numFmtId="3" fontId="39" fillId="0" borderId="0" xfId="0" applyNumberFormat="1" applyFont="1" applyFill="1" applyBorder="1" applyAlignment="1" applyProtection="1">
      <alignment horizontal="center" vertical="center"/>
      <protection/>
    </xf>
    <xf numFmtId="220" fontId="39" fillId="0" borderId="0" xfId="0" applyNumberFormat="1" applyFont="1" applyFill="1" applyBorder="1" applyAlignment="1" applyProtection="1">
      <alignment horizontal="center" vertical="center"/>
      <protection/>
    </xf>
    <xf numFmtId="9" fontId="39" fillId="0" borderId="0" xfId="101" applyFont="1" applyFill="1" applyBorder="1" applyAlignment="1" applyProtection="1">
      <alignment horizontal="center" vertical="center"/>
      <protection/>
    </xf>
    <xf numFmtId="9" fontId="46" fillId="0" borderId="0" xfId="101" applyFont="1" applyFill="1" applyBorder="1" applyAlignment="1" applyProtection="1">
      <alignment horizontal="center" vertical="center"/>
      <protection/>
    </xf>
    <xf numFmtId="3" fontId="39" fillId="0" borderId="0" xfId="101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/>
      <protection/>
    </xf>
    <xf numFmtId="0" fontId="39" fillId="0" borderId="17" xfId="0" applyFont="1" applyFill="1" applyBorder="1" applyAlignment="1" applyProtection="1">
      <alignment/>
      <protection/>
    </xf>
    <xf numFmtId="4" fontId="39" fillId="4" borderId="17" xfId="0" applyNumberFormat="1" applyFont="1" applyFill="1" applyBorder="1" applyAlignment="1" applyProtection="1">
      <alignment horizontal="center" vertical="center"/>
      <protection/>
    </xf>
    <xf numFmtId="9" fontId="39" fillId="20" borderId="12" xfId="101" applyFont="1" applyFill="1" applyBorder="1" applyAlignment="1" applyProtection="1">
      <alignment horizontal="center" vertical="center"/>
      <protection/>
    </xf>
    <xf numFmtId="0" fontId="39" fillId="0" borderId="12" xfId="0" applyFont="1" applyBorder="1" applyAlignment="1" applyProtection="1">
      <alignment vertical="center" wrapText="1"/>
      <protection/>
    </xf>
    <xf numFmtId="9" fontId="39" fillId="0" borderId="12" xfId="101" applyFont="1" applyBorder="1" applyAlignment="1" applyProtection="1">
      <alignment horizontal="center" vertical="center"/>
      <protection/>
    </xf>
    <xf numFmtId="9" fontId="39" fillId="0" borderId="12" xfId="101" applyFont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Border="1" applyAlignment="1" applyProtection="1">
      <alignment vertical="center" wrapText="1"/>
      <protection/>
    </xf>
    <xf numFmtId="4" fontId="39" fillId="0" borderId="12" xfId="101" applyNumberFormat="1" applyFont="1" applyFill="1" applyBorder="1" applyAlignment="1" applyProtection="1">
      <alignment horizontal="center" vertical="center"/>
      <protection/>
    </xf>
    <xf numFmtId="187" fontId="39" fillId="0" borderId="12" xfId="108" applyFont="1" applyBorder="1" applyAlignment="1" applyProtection="1">
      <alignment horizontal="center" vertical="center"/>
      <protection/>
    </xf>
    <xf numFmtId="0" fontId="39" fillId="0" borderId="12" xfId="0" applyFont="1" applyBorder="1" applyAlignment="1" applyProtection="1">
      <alignment horizontal="center" vertical="center"/>
      <protection/>
    </xf>
    <xf numFmtId="10" fontId="39" fillId="4" borderId="12" xfId="0" applyNumberFormat="1" applyFont="1" applyFill="1" applyBorder="1" applyAlignment="1" applyProtection="1">
      <alignment horizontal="center"/>
      <protection/>
    </xf>
    <xf numFmtId="10" fontId="39" fillId="4" borderId="12" xfId="0" applyNumberFormat="1" applyFont="1" applyFill="1" applyBorder="1" applyAlignment="1" applyProtection="1">
      <alignment horizontal="center" vertical="center"/>
      <protection/>
    </xf>
    <xf numFmtId="0" fontId="39" fillId="0" borderId="12" xfId="0" applyFont="1" applyBorder="1" applyAlignment="1" applyProtection="1">
      <alignment horizontal="left" indent="1"/>
      <protection/>
    </xf>
    <xf numFmtId="0" fontId="39" fillId="0" borderId="0" xfId="0" applyFont="1" applyBorder="1" applyAlignment="1" applyProtection="1">
      <alignment horizontal="left" indent="1"/>
      <protection/>
    </xf>
    <xf numFmtId="10" fontId="39" fillId="0" borderId="0" xfId="0" applyNumberFormat="1" applyFont="1" applyBorder="1" applyAlignment="1" applyProtection="1">
      <alignment horizontal="center"/>
      <protection/>
    </xf>
    <xf numFmtId="220" fontId="39" fillId="0" borderId="12" xfId="0" applyNumberFormat="1" applyFont="1" applyFill="1" applyBorder="1" applyAlignment="1" applyProtection="1">
      <alignment horizontal="left" vertical="center"/>
      <protection/>
    </xf>
    <xf numFmtId="9" fontId="39" fillId="0" borderId="0" xfId="101" applyFont="1" applyAlignment="1" applyProtection="1">
      <alignment/>
      <protection/>
    </xf>
    <xf numFmtId="49" fontId="30" fillId="0" borderId="12" xfId="92" applyNumberFormat="1" applyFont="1" applyBorder="1" applyAlignment="1">
      <alignment horizontal="center"/>
      <protection/>
    </xf>
    <xf numFmtId="0" fontId="30" fillId="0" borderId="12" xfId="92" applyFont="1" applyBorder="1" applyAlignment="1">
      <alignment horizontal="center"/>
      <protection/>
    </xf>
    <xf numFmtId="0" fontId="23" fillId="0" borderId="0" xfId="92" applyFont="1" applyBorder="1" applyAlignment="1">
      <alignment horizontal="center"/>
      <protection/>
    </xf>
    <xf numFmtId="49" fontId="23" fillId="0" borderId="31" xfId="92" applyNumberFormat="1" applyFont="1" applyBorder="1" applyAlignment="1">
      <alignment horizontal="center"/>
      <protection/>
    </xf>
    <xf numFmtId="0" fontId="30" fillId="0" borderId="25" xfId="92" applyFont="1" applyBorder="1" applyAlignment="1">
      <alignment horizontal="center" vertical="top" wrapText="1"/>
      <protection/>
    </xf>
    <xf numFmtId="0" fontId="30" fillId="0" borderId="35" xfId="92" applyFont="1" applyBorder="1" applyAlignment="1">
      <alignment horizontal="center" vertical="top" wrapText="1"/>
      <protection/>
    </xf>
    <xf numFmtId="0" fontId="30" fillId="0" borderId="26" xfId="92" applyFont="1" applyBorder="1" applyAlignment="1">
      <alignment horizontal="center" vertical="top" wrapText="1"/>
      <protection/>
    </xf>
    <xf numFmtId="0" fontId="30" fillId="0" borderId="32" xfId="92" applyFont="1" applyFill="1" applyBorder="1" applyAlignment="1">
      <alignment horizontal="left" vertical="top" wrapText="1"/>
      <protection/>
    </xf>
    <xf numFmtId="0" fontId="30" fillId="0" borderId="28" xfId="92" applyFont="1" applyFill="1" applyBorder="1" applyAlignment="1">
      <alignment horizontal="left" vertical="top" wrapText="1"/>
      <protection/>
    </xf>
    <xf numFmtId="0" fontId="30" fillId="0" borderId="31" xfId="92" applyFont="1" applyFill="1" applyBorder="1" applyAlignment="1">
      <alignment horizontal="left" vertical="top" wrapText="1"/>
      <protection/>
    </xf>
    <xf numFmtId="0" fontId="30" fillId="0" borderId="30" xfId="92" applyFont="1" applyFill="1" applyBorder="1" applyAlignment="1">
      <alignment horizontal="left" vertical="top" wrapText="1"/>
      <protection/>
    </xf>
    <xf numFmtId="49" fontId="30" fillId="0" borderId="31" xfId="92" applyNumberFormat="1" applyFont="1" applyFill="1" applyBorder="1" applyAlignment="1">
      <alignment horizontal="left" vertical="top" wrapText="1"/>
      <protection/>
    </xf>
    <xf numFmtId="49" fontId="30" fillId="0" borderId="30" xfId="92" applyNumberFormat="1" applyFont="1" applyFill="1" applyBorder="1" applyAlignment="1">
      <alignment horizontal="left" vertical="top" wrapText="1"/>
      <protection/>
    </xf>
    <xf numFmtId="201" fontId="30" fillId="0" borderId="35" xfId="92" applyNumberFormat="1" applyFont="1" applyFill="1" applyBorder="1" applyAlignment="1">
      <alignment horizontal="center" vertical="center"/>
      <protection/>
    </xf>
    <xf numFmtId="201" fontId="30" fillId="0" borderId="26" xfId="92" applyNumberFormat="1" applyFont="1" applyFill="1" applyBorder="1" applyAlignment="1">
      <alignment horizontal="center" vertical="center"/>
      <protection/>
    </xf>
    <xf numFmtId="0" fontId="30" fillId="0" borderId="32" xfId="92" applyFont="1" applyBorder="1" applyAlignment="1">
      <alignment horizontal="center" vertical="center"/>
      <protection/>
    </xf>
    <xf numFmtId="0" fontId="30" fillId="0" borderId="28" xfId="92" applyFont="1" applyBorder="1" applyAlignment="1">
      <alignment horizontal="center" vertical="center"/>
      <protection/>
    </xf>
    <xf numFmtId="0" fontId="30" fillId="0" borderId="31" xfId="92" applyFont="1" applyBorder="1" applyAlignment="1">
      <alignment horizontal="center" vertical="center"/>
      <protection/>
    </xf>
    <xf numFmtId="0" fontId="30" fillId="0" borderId="30" xfId="92" applyFont="1" applyBorder="1" applyAlignment="1">
      <alignment horizontal="center" vertical="center"/>
      <protection/>
    </xf>
    <xf numFmtId="0" fontId="23" fillId="0" borderId="0" xfId="92" applyFont="1" applyBorder="1" applyAlignment="1">
      <alignment horizontal="center" wrapText="1"/>
      <protection/>
    </xf>
    <xf numFmtId="0" fontId="23" fillId="0" borderId="31" xfId="92" applyFont="1" applyBorder="1" applyAlignment="1">
      <alignment horizontal="center"/>
      <protection/>
    </xf>
    <xf numFmtId="0" fontId="20" fillId="0" borderId="0" xfId="92" applyFont="1" applyBorder="1" applyAlignment="1">
      <alignment horizontal="center" vertical="top"/>
      <protection/>
    </xf>
    <xf numFmtId="0" fontId="30" fillId="0" borderId="32" xfId="92" applyFont="1" applyBorder="1" applyAlignment="1">
      <alignment horizontal="left"/>
      <protection/>
    </xf>
    <xf numFmtId="49" fontId="30" fillId="0" borderId="35" xfId="92" applyNumberFormat="1" applyFont="1" applyBorder="1" applyAlignment="1">
      <alignment horizontal="center"/>
      <protection/>
    </xf>
    <xf numFmtId="0" fontId="23" fillId="0" borderId="0" xfId="0" applyFont="1" applyAlignment="1">
      <alignment horizontal="right"/>
    </xf>
    <xf numFmtId="0" fontId="19" fillId="0" borderId="0" xfId="93" applyFont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0" fillId="0" borderId="32" xfId="0" applyFont="1" applyFill="1" applyBorder="1" applyAlignment="1" applyProtection="1">
      <alignment horizontal="center" vertical="top"/>
      <protection/>
    </xf>
    <xf numFmtId="0" fontId="20" fillId="0" borderId="36" xfId="93" applyFont="1" applyFill="1" applyBorder="1" applyAlignment="1" applyProtection="1">
      <alignment horizontal="center" vertical="center" wrapText="1"/>
      <protection/>
    </xf>
    <xf numFmtId="0" fontId="20" fillId="0" borderId="10" xfId="93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/>
      <protection/>
    </xf>
    <xf numFmtId="0" fontId="21" fillId="0" borderId="38" xfId="0" applyFont="1" applyFill="1" applyBorder="1" applyAlignment="1" applyProtection="1">
      <alignment horizontal="center"/>
      <protection/>
    </xf>
    <xf numFmtId="0" fontId="20" fillId="0" borderId="12" xfId="0" applyFont="1" applyFill="1" applyBorder="1" applyAlignment="1" applyProtection="1">
      <alignment horizontal="center" vertical="top" wrapText="1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6" fillId="0" borderId="0" xfId="93" applyAlignment="1" applyProtection="1">
      <alignment horizontal="center"/>
      <protection/>
    </xf>
    <xf numFmtId="0" fontId="19" fillId="0" borderId="0" xfId="93" applyFont="1" applyAlignment="1" applyProtection="1">
      <alignment horizontal="center" wrapText="1"/>
      <protection locked="0"/>
    </xf>
    <xf numFmtId="0" fontId="26" fillId="0" borderId="37" xfId="0" applyFont="1" applyFill="1" applyBorder="1" applyAlignment="1" applyProtection="1">
      <alignment horizontal="center"/>
      <protection/>
    </xf>
    <xf numFmtId="0" fontId="26" fillId="0" borderId="38" xfId="0" applyFont="1" applyFill="1" applyBorder="1" applyAlignment="1" applyProtection="1">
      <alignment horizontal="center"/>
      <protection/>
    </xf>
    <xf numFmtId="0" fontId="20" fillId="0" borderId="32" xfId="0" applyFont="1" applyBorder="1" applyAlignment="1" applyProtection="1">
      <alignment horizontal="center" vertical="top"/>
      <protection/>
    </xf>
    <xf numFmtId="0" fontId="23" fillId="0" borderId="0" xfId="0" applyFont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0" fillId="0" borderId="35" xfId="92" applyNumberFormat="1" applyFont="1" applyBorder="1" applyAlignment="1">
      <alignment horizontal="justify" vertical="top" wrapText="1"/>
      <protection/>
    </xf>
    <xf numFmtId="49" fontId="30" fillId="0" borderId="25" xfId="92" applyNumberFormat="1" applyFont="1" applyBorder="1" applyAlignment="1">
      <alignment horizontal="center" vertical="top" wrapText="1"/>
      <protection/>
    </xf>
    <xf numFmtId="49" fontId="30" fillId="0" borderId="35" xfId="92" applyNumberFormat="1" applyFont="1" applyBorder="1" applyAlignment="1">
      <alignment horizontal="center" vertical="top"/>
      <protection/>
    </xf>
    <xf numFmtId="49" fontId="30" fillId="0" borderId="26" xfId="92" applyNumberFormat="1" applyFont="1" applyBorder="1" applyAlignment="1">
      <alignment horizontal="center" vertical="top"/>
      <protection/>
    </xf>
    <xf numFmtId="0" fontId="30" fillId="0" borderId="25" xfId="92" applyFont="1" applyBorder="1" applyAlignment="1">
      <alignment horizontal="center" vertical="top"/>
      <protection/>
    </xf>
    <xf numFmtId="0" fontId="30" fillId="0" borderId="35" xfId="92" applyFont="1" applyBorder="1" applyAlignment="1">
      <alignment horizontal="center" vertical="top"/>
      <protection/>
    </xf>
    <xf numFmtId="0" fontId="30" fillId="0" borderId="26" xfId="92" applyFont="1" applyBorder="1" applyAlignment="1">
      <alignment horizontal="center" vertical="top"/>
      <protection/>
    </xf>
    <xf numFmtId="0" fontId="30" fillId="0" borderId="35" xfId="92" applyNumberFormat="1" applyFont="1" applyBorder="1" applyAlignment="1">
      <alignment horizontal="left" vertical="top" wrapText="1"/>
      <protection/>
    </xf>
    <xf numFmtId="49" fontId="30" fillId="0" borderId="25" xfId="92" applyNumberFormat="1" applyFont="1" applyBorder="1" applyAlignment="1">
      <alignment horizontal="center" vertical="top"/>
      <protection/>
    </xf>
    <xf numFmtId="201" fontId="30" fillId="0" borderId="25" xfId="92" applyNumberFormat="1" applyFont="1" applyBorder="1" applyAlignment="1">
      <alignment horizontal="center" vertical="top"/>
      <protection/>
    </xf>
    <xf numFmtId="201" fontId="30" fillId="0" borderId="35" xfId="92" applyNumberFormat="1" applyFont="1" applyBorder="1" applyAlignment="1">
      <alignment horizontal="center" vertical="top"/>
      <protection/>
    </xf>
    <xf numFmtId="201" fontId="30" fillId="0" borderId="26" xfId="92" applyNumberFormat="1" applyFont="1" applyBorder="1" applyAlignment="1">
      <alignment horizontal="center" vertical="top"/>
      <protection/>
    </xf>
    <xf numFmtId="0" fontId="30" fillId="0" borderId="27" xfId="92" applyFont="1" applyBorder="1" applyAlignment="1">
      <alignment horizontal="center" vertical="top" wrapText="1"/>
      <protection/>
    </xf>
    <xf numFmtId="0" fontId="30" fillId="0" borderId="32" xfId="92" applyFont="1" applyBorder="1" applyAlignment="1">
      <alignment horizontal="center" vertical="top" wrapText="1"/>
      <protection/>
    </xf>
    <xf numFmtId="0" fontId="30" fillId="0" borderId="28" xfId="92" applyFont="1" applyBorder="1" applyAlignment="1">
      <alignment horizontal="center" vertical="top" wrapText="1"/>
      <protection/>
    </xf>
    <xf numFmtId="0" fontId="23" fillId="0" borderId="31" xfId="92" applyFont="1" applyBorder="1" applyAlignment="1">
      <alignment horizontal="center" wrapText="1"/>
      <protection/>
    </xf>
    <xf numFmtId="0" fontId="30" fillId="0" borderId="32" xfId="92" applyNumberFormat="1" applyFont="1" applyBorder="1" applyAlignment="1">
      <alignment horizontal="justify" vertical="top" wrapText="1"/>
      <protection/>
    </xf>
    <xf numFmtId="0" fontId="30" fillId="0" borderId="31" xfId="92" applyNumberFormat="1" applyFont="1" applyBorder="1" applyAlignment="1">
      <alignment horizontal="justify" vertical="top" wrapText="1"/>
      <protection/>
    </xf>
    <xf numFmtId="49" fontId="30" fillId="0" borderId="27" xfId="92" applyNumberFormat="1" applyFont="1" applyBorder="1" applyAlignment="1">
      <alignment horizontal="center" vertical="top"/>
      <protection/>
    </xf>
    <xf numFmtId="49" fontId="30" fillId="0" borderId="32" xfId="92" applyNumberFormat="1" applyFont="1" applyBorder="1" applyAlignment="1">
      <alignment horizontal="center" vertical="top"/>
      <protection/>
    </xf>
    <xf numFmtId="49" fontId="30" fillId="0" borderId="28" xfId="92" applyNumberFormat="1" applyFont="1" applyBorder="1" applyAlignment="1">
      <alignment horizontal="center" vertical="top"/>
      <protection/>
    </xf>
    <xf numFmtId="49" fontId="30" fillId="0" borderId="29" xfId="92" applyNumberFormat="1" applyFont="1" applyBorder="1" applyAlignment="1">
      <alignment horizontal="center" vertical="top"/>
      <protection/>
    </xf>
    <xf numFmtId="49" fontId="30" fillId="0" borderId="31" xfId="92" applyNumberFormat="1" applyFont="1" applyBorder="1" applyAlignment="1">
      <alignment horizontal="center" vertical="top"/>
      <protection/>
    </xf>
    <xf numFmtId="49" fontId="30" fillId="0" borderId="30" xfId="92" applyNumberFormat="1" applyFont="1" applyBorder="1" applyAlignment="1">
      <alignment horizontal="center" vertical="top"/>
      <protection/>
    </xf>
    <xf numFmtId="0" fontId="30" fillId="0" borderId="32" xfId="92" applyFont="1" applyBorder="1" applyAlignment="1">
      <alignment horizontal="justify" vertical="top" wrapText="1"/>
      <protection/>
    </xf>
    <xf numFmtId="0" fontId="30" fillId="0" borderId="27" xfId="92" applyFont="1" applyBorder="1" applyAlignment="1">
      <alignment horizontal="center" vertical="center" wrapText="1"/>
      <protection/>
    </xf>
    <xf numFmtId="0" fontId="30" fillId="0" borderId="32" xfId="92" applyFont="1" applyBorder="1" applyAlignment="1">
      <alignment horizontal="center" vertical="center" wrapText="1"/>
      <protection/>
    </xf>
    <xf numFmtId="0" fontId="30" fillId="0" borderId="28" xfId="92" applyFont="1" applyBorder="1" applyAlignment="1">
      <alignment horizontal="center" vertical="center" wrapText="1"/>
      <protection/>
    </xf>
    <xf numFmtId="0" fontId="30" fillId="0" borderId="35" xfId="92" applyFont="1" applyBorder="1" applyAlignment="1">
      <alignment horizontal="justify" vertical="top" wrapText="1"/>
      <protection/>
    </xf>
    <xf numFmtId="0" fontId="30" fillId="0" borderId="31" xfId="92" applyFont="1" applyBorder="1" applyAlignment="1">
      <alignment horizontal="center" vertical="top" wrapText="1"/>
      <protection/>
    </xf>
    <xf numFmtId="9" fontId="39" fillId="0" borderId="25" xfId="101" applyFont="1" applyBorder="1" applyAlignment="1" applyProtection="1">
      <alignment horizontal="center" vertical="center"/>
      <protection/>
    </xf>
    <xf numFmtId="9" fontId="39" fillId="0" borderId="26" xfId="101" applyFont="1" applyBorder="1" applyAlignment="1" applyProtection="1">
      <alignment horizontal="center" vertical="center"/>
      <protection/>
    </xf>
    <xf numFmtId="9" fontId="39" fillId="0" borderId="25" xfId="101" applyFont="1" applyBorder="1" applyAlignment="1" applyProtection="1">
      <alignment horizontal="center" vertical="center" wrapText="1"/>
      <protection/>
    </xf>
    <xf numFmtId="9" fontId="39" fillId="0" borderId="26" xfId="101" applyFont="1" applyBorder="1" applyAlignment="1" applyProtection="1">
      <alignment horizontal="center" vertical="center" wrapText="1"/>
      <protection/>
    </xf>
    <xf numFmtId="9" fontId="39" fillId="22" borderId="25" xfId="101" applyFont="1" applyFill="1" applyBorder="1" applyAlignment="1" applyProtection="1">
      <alignment horizontal="center" vertical="center" wrapText="1"/>
      <protection locked="0"/>
    </xf>
    <xf numFmtId="9" fontId="39" fillId="22" borderId="26" xfId="101" applyFont="1" applyFill="1" applyBorder="1" applyAlignment="1" applyProtection="1">
      <alignment horizontal="center" vertical="center" wrapText="1"/>
      <protection locked="0"/>
    </xf>
    <xf numFmtId="0" fontId="42" fillId="0" borderId="12" xfId="0" applyFont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left"/>
      <protection/>
    </xf>
    <xf numFmtId="9" fontId="39" fillId="0" borderId="17" xfId="101" applyFont="1" applyBorder="1" applyAlignment="1" applyProtection="1">
      <alignment horizontal="center" vertical="center"/>
      <protection/>
    </xf>
    <xf numFmtId="9" fontId="39" fillId="0" borderId="39" xfId="101" applyFont="1" applyBorder="1" applyAlignment="1" applyProtection="1">
      <alignment horizontal="center" vertical="center"/>
      <protection/>
    </xf>
    <xf numFmtId="9" fontId="39" fillId="0" borderId="40" xfId="101" applyFont="1" applyBorder="1" applyAlignment="1" applyProtection="1">
      <alignment horizontal="center" vertical="center"/>
      <protection/>
    </xf>
    <xf numFmtId="0" fontId="42" fillId="20" borderId="25" xfId="0" applyFont="1" applyFill="1" applyBorder="1" applyAlignment="1" applyProtection="1">
      <alignment horizontal="left"/>
      <protection/>
    </xf>
    <xf numFmtId="0" fontId="42" fillId="20" borderId="35" xfId="0" applyFont="1" applyFill="1" applyBorder="1" applyAlignment="1" applyProtection="1">
      <alignment horizontal="left"/>
      <protection/>
    </xf>
    <xf numFmtId="0" fontId="42" fillId="20" borderId="26" xfId="0" applyFont="1" applyFill="1" applyBorder="1" applyAlignment="1" applyProtection="1">
      <alignment horizontal="left"/>
      <protection/>
    </xf>
    <xf numFmtId="0" fontId="42" fillId="0" borderId="17" xfId="0" applyFont="1" applyBorder="1" applyAlignment="1" applyProtection="1">
      <alignment horizontal="center" vertical="center" wrapText="1"/>
      <protection/>
    </xf>
    <xf numFmtId="0" fontId="42" fillId="0" borderId="40" xfId="0" applyFont="1" applyBorder="1" applyAlignment="1" applyProtection="1">
      <alignment horizontal="center" vertical="center" wrapText="1"/>
      <protection/>
    </xf>
    <xf numFmtId="0" fontId="42" fillId="0" borderId="12" xfId="0" applyFont="1" applyBorder="1" applyAlignment="1" applyProtection="1">
      <alignment horizontal="center"/>
      <protection/>
    </xf>
    <xf numFmtId="0" fontId="42" fillId="0" borderId="25" xfId="0" applyFont="1" applyBorder="1" applyAlignment="1" applyProtection="1">
      <alignment horizontal="center" vertical="center" wrapText="1"/>
      <protection/>
    </xf>
    <xf numFmtId="0" fontId="42" fillId="0" borderId="26" xfId="0" applyFont="1" applyBorder="1" applyAlignment="1" applyProtection="1">
      <alignment horizontal="center" vertical="center" wrapText="1"/>
      <protection/>
    </xf>
    <xf numFmtId="0" fontId="40" fillId="24" borderId="41" xfId="0" applyFont="1" applyFill="1" applyBorder="1" applyAlignment="1" applyProtection="1">
      <alignment horizontal="center" vertical="center"/>
      <protection locked="0"/>
    </xf>
    <xf numFmtId="0" fontId="39" fillId="0" borderId="42" xfId="0" applyFont="1" applyFill="1" applyBorder="1" applyAlignment="1" applyProtection="1">
      <alignment horizontal="center" vertical="top"/>
      <protection/>
    </xf>
    <xf numFmtId="0" fontId="20" fillId="0" borderId="31" xfId="0" applyFont="1" applyBorder="1" applyAlignment="1">
      <alignment horizontal="right" wrapText="1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right"/>
    </xf>
    <xf numFmtId="49" fontId="23" fillId="0" borderId="0" xfId="0" applyNumberFormat="1" applyFont="1" applyFill="1" applyBorder="1" applyAlignment="1">
      <alignment horizontal="center"/>
    </xf>
    <xf numFmtId="0" fontId="23" fillId="0" borderId="31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top"/>
    </xf>
    <xf numFmtId="0" fontId="34" fillId="0" borderId="25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4" fillId="26" borderId="27" xfId="0" applyFont="1" applyFill="1" applyBorder="1" applyAlignment="1">
      <alignment horizontal="center" vertical="center" textRotation="90" wrapText="1"/>
    </xf>
    <xf numFmtId="0" fontId="34" fillId="26" borderId="32" xfId="0" applyFont="1" applyFill="1" applyBorder="1" applyAlignment="1">
      <alignment horizontal="center" vertical="center" textRotation="90" wrapText="1"/>
    </xf>
    <xf numFmtId="0" fontId="34" fillId="26" borderId="28" xfId="0" applyFont="1" applyFill="1" applyBorder="1" applyAlignment="1">
      <alignment horizontal="center" vertical="center" textRotation="90" wrapText="1"/>
    </xf>
    <xf numFmtId="0" fontId="34" fillId="0" borderId="27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textRotation="90"/>
    </xf>
    <xf numFmtId="0" fontId="34" fillId="0" borderId="32" xfId="0" applyFont="1" applyBorder="1" applyAlignment="1">
      <alignment horizontal="center" vertical="center" textRotation="90"/>
    </xf>
    <xf numFmtId="0" fontId="34" fillId="0" borderId="28" xfId="0" applyFont="1" applyBorder="1" applyAlignment="1">
      <alignment horizontal="center" vertical="center" textRotation="90"/>
    </xf>
    <xf numFmtId="0" fontId="34" fillId="0" borderId="0" xfId="0" applyFont="1" applyBorder="1" applyAlignment="1">
      <alignment horizontal="left"/>
    </xf>
    <xf numFmtId="0" fontId="34" fillId="0" borderId="27" xfId="0" applyFont="1" applyBorder="1" applyAlignment="1">
      <alignment horizontal="center" vertical="center" textRotation="90" wrapText="1"/>
    </xf>
    <xf numFmtId="0" fontId="34" fillId="0" borderId="32" xfId="0" applyFont="1" applyBorder="1" applyAlignment="1">
      <alignment horizontal="center" vertical="center" textRotation="90" wrapText="1"/>
    </xf>
    <xf numFmtId="0" fontId="34" fillId="0" borderId="28" xfId="0" applyFont="1" applyBorder="1" applyAlignment="1">
      <alignment horizontal="center" vertical="center" textRotation="90" wrapText="1"/>
    </xf>
    <xf numFmtId="0" fontId="34" fillId="0" borderId="25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26" borderId="33" xfId="0" applyFont="1" applyFill="1" applyBorder="1" applyAlignment="1">
      <alignment horizontal="center" vertical="center" textRotation="90" wrapText="1"/>
    </xf>
    <xf numFmtId="0" fontId="34" fillId="26" borderId="0" xfId="0" applyFont="1" applyFill="1" applyBorder="1" applyAlignment="1">
      <alignment horizontal="center" vertical="center" textRotation="90" wrapText="1"/>
    </xf>
    <xf numFmtId="0" fontId="34" fillId="26" borderId="34" xfId="0" applyFont="1" applyFill="1" applyBorder="1" applyAlignment="1">
      <alignment horizontal="center" vertical="center" textRotation="90" wrapText="1"/>
    </xf>
    <xf numFmtId="0" fontId="34" fillId="0" borderId="29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textRotation="90"/>
    </xf>
    <xf numFmtId="0" fontId="34" fillId="0" borderId="0" xfId="0" applyFont="1" applyBorder="1" applyAlignment="1">
      <alignment horizontal="center" vertical="center" textRotation="90"/>
    </xf>
    <xf numFmtId="0" fontId="34" fillId="0" borderId="34" xfId="0" applyFont="1" applyBorder="1" applyAlignment="1">
      <alignment horizontal="center" vertical="center" textRotation="90"/>
    </xf>
    <xf numFmtId="0" fontId="34" fillId="0" borderId="33" xfId="0" applyFont="1" applyBorder="1" applyAlignment="1">
      <alignment horizontal="center" vertical="center" textRotation="90" wrapText="1"/>
    </xf>
    <xf numFmtId="0" fontId="34" fillId="0" borderId="0" xfId="0" applyFont="1" applyBorder="1" applyAlignment="1">
      <alignment horizontal="center" vertical="center" textRotation="90" wrapText="1"/>
    </xf>
    <xf numFmtId="0" fontId="34" fillId="0" borderId="34" xfId="0" applyFont="1" applyBorder="1" applyAlignment="1">
      <alignment horizontal="center" vertical="center" textRotation="90" wrapText="1"/>
    </xf>
    <xf numFmtId="0" fontId="34" fillId="26" borderId="27" xfId="0" applyFont="1" applyFill="1" applyBorder="1" applyAlignment="1">
      <alignment horizontal="center" vertical="center" textRotation="90"/>
    </xf>
    <xf numFmtId="0" fontId="34" fillId="26" borderId="32" xfId="0" applyFont="1" applyFill="1" applyBorder="1" applyAlignment="1">
      <alignment horizontal="center" vertical="center" textRotation="90"/>
    </xf>
    <xf numFmtId="0" fontId="34" fillId="26" borderId="28" xfId="0" applyFont="1" applyFill="1" applyBorder="1" applyAlignment="1">
      <alignment horizontal="center" vertical="center" textRotation="90"/>
    </xf>
    <xf numFmtId="0" fontId="34" fillId="26" borderId="29" xfId="0" applyFont="1" applyFill="1" applyBorder="1" applyAlignment="1">
      <alignment horizontal="center" vertical="center" textRotation="90" wrapText="1"/>
    </xf>
    <xf numFmtId="0" fontId="34" fillId="26" borderId="31" xfId="0" applyFont="1" applyFill="1" applyBorder="1" applyAlignment="1">
      <alignment horizontal="center" vertical="center" textRotation="90" wrapText="1"/>
    </xf>
    <xf numFmtId="0" fontId="34" fillId="26" borderId="30" xfId="0" applyFont="1" applyFill="1" applyBorder="1" applyAlignment="1">
      <alignment horizontal="center" vertical="center" textRotation="90" wrapText="1"/>
    </xf>
    <xf numFmtId="0" fontId="34" fillId="0" borderId="29" xfId="0" applyFont="1" applyBorder="1" applyAlignment="1">
      <alignment horizontal="center" vertical="center" textRotation="90" wrapText="1"/>
    </xf>
    <xf numFmtId="0" fontId="34" fillId="0" borderId="31" xfId="0" applyFont="1" applyBorder="1" applyAlignment="1">
      <alignment horizontal="center" vertical="center" textRotation="90" wrapText="1"/>
    </xf>
    <xf numFmtId="0" fontId="34" fillId="0" borderId="30" xfId="0" applyFont="1" applyBorder="1" applyAlignment="1">
      <alignment horizontal="center" vertical="center" textRotation="90" wrapText="1"/>
    </xf>
    <xf numFmtId="0" fontId="34" fillId="0" borderId="29" xfId="0" applyFont="1" applyBorder="1" applyAlignment="1">
      <alignment horizontal="center" vertical="center" textRotation="90"/>
    </xf>
    <xf numFmtId="0" fontId="34" fillId="0" borderId="31" xfId="0" applyFont="1" applyBorder="1" applyAlignment="1">
      <alignment horizontal="center" vertical="center" textRotation="90"/>
    </xf>
    <xf numFmtId="0" fontId="34" fillId="0" borderId="30" xfId="0" applyFont="1" applyBorder="1" applyAlignment="1">
      <alignment horizontal="center" vertical="center" textRotation="90"/>
    </xf>
    <xf numFmtId="0" fontId="34" fillId="0" borderId="12" xfId="0" applyFont="1" applyBorder="1" applyAlignment="1">
      <alignment horizontal="center" vertical="center"/>
    </xf>
    <xf numFmtId="49" fontId="34" fillId="0" borderId="12" xfId="0" applyNumberFormat="1" applyFont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left" vertical="center" wrapText="1"/>
    </xf>
    <xf numFmtId="0" fontId="34" fillId="0" borderId="35" xfId="0" applyFont="1" applyFill="1" applyBorder="1" applyAlignment="1">
      <alignment horizontal="left" vertical="center" wrapText="1"/>
    </xf>
    <xf numFmtId="0" fontId="34" fillId="0" borderId="26" xfId="0" applyFont="1" applyFill="1" applyBorder="1" applyAlignment="1">
      <alignment horizontal="left" vertical="center" wrapText="1"/>
    </xf>
    <xf numFmtId="49" fontId="34" fillId="0" borderId="25" xfId="0" applyNumberFormat="1" applyFont="1" applyFill="1" applyBorder="1" applyAlignment="1">
      <alignment horizontal="center" vertical="center" wrapText="1"/>
    </xf>
    <xf numFmtId="49" fontId="34" fillId="0" borderId="35" xfId="0" applyNumberFormat="1" applyFont="1" applyFill="1" applyBorder="1" applyAlignment="1">
      <alignment horizontal="center" vertical="center" wrapText="1"/>
    </xf>
    <xf numFmtId="49" fontId="34" fillId="0" borderId="26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/>
    </xf>
    <xf numFmtId="0" fontId="34" fillId="0" borderId="12" xfId="0" applyNumberFormat="1" applyFont="1" applyFill="1" applyBorder="1" applyAlignment="1">
      <alignment horizontal="center" vertical="center"/>
    </xf>
    <xf numFmtId="0" fontId="34" fillId="0" borderId="27" xfId="0" applyNumberFormat="1" applyFont="1" applyFill="1" applyBorder="1" applyAlignment="1">
      <alignment horizontal="left" vertical="center" wrapText="1"/>
    </xf>
    <xf numFmtId="0" fontId="50" fillId="0" borderId="32" xfId="0" applyNumberFormat="1" applyFont="1" applyFill="1" applyBorder="1" applyAlignment="1">
      <alignment horizontal="left" vertical="center" wrapText="1"/>
    </xf>
    <xf numFmtId="0" fontId="50" fillId="0" borderId="28" xfId="0" applyNumberFormat="1" applyFont="1" applyFill="1" applyBorder="1" applyAlignment="1">
      <alignment horizontal="left" vertical="center" wrapText="1"/>
    </xf>
    <xf numFmtId="0" fontId="34" fillId="0" borderId="12" xfId="0" applyNumberFormat="1" applyFont="1" applyFill="1" applyBorder="1" applyAlignment="1">
      <alignment horizontal="center" vertical="center" wrapText="1"/>
    </xf>
    <xf numFmtId="49" fontId="34" fillId="0" borderId="12" xfId="0" applyNumberFormat="1" applyFont="1" applyFill="1" applyBorder="1" applyAlignment="1">
      <alignment horizontal="center" vertical="center"/>
    </xf>
    <xf numFmtId="49" fontId="34" fillId="0" borderId="25" xfId="0" applyNumberFormat="1" applyFont="1" applyFill="1" applyBorder="1" applyAlignment="1">
      <alignment horizontal="center" vertical="center"/>
    </xf>
    <xf numFmtId="49" fontId="34" fillId="0" borderId="35" xfId="0" applyNumberFormat="1" applyFont="1" applyFill="1" applyBorder="1" applyAlignment="1">
      <alignment horizontal="center" vertical="center"/>
    </xf>
    <xf numFmtId="49" fontId="34" fillId="0" borderId="26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35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50" fillId="0" borderId="33" xfId="0" applyNumberFormat="1" applyFont="1" applyFill="1" applyBorder="1" applyAlignment="1">
      <alignment horizontal="left" vertical="center" wrapText="1"/>
    </xf>
    <xf numFmtId="0" fontId="50" fillId="0" borderId="0" xfId="0" applyNumberFormat="1" applyFont="1" applyFill="1" applyBorder="1" applyAlignment="1">
      <alignment horizontal="left" vertical="center" wrapText="1"/>
    </xf>
    <xf numFmtId="0" fontId="50" fillId="0" borderId="34" xfId="0" applyNumberFormat="1" applyFont="1" applyFill="1" applyBorder="1" applyAlignment="1">
      <alignment horizontal="left" vertical="center" wrapText="1"/>
    </xf>
    <xf numFmtId="0" fontId="50" fillId="0" borderId="29" xfId="0" applyNumberFormat="1" applyFont="1" applyFill="1" applyBorder="1" applyAlignment="1">
      <alignment horizontal="left" vertical="center" wrapText="1"/>
    </xf>
    <xf numFmtId="0" fontId="50" fillId="0" borderId="31" xfId="0" applyNumberFormat="1" applyFont="1" applyFill="1" applyBorder="1" applyAlignment="1">
      <alignment horizontal="left" vertical="center" wrapText="1"/>
    </xf>
    <xf numFmtId="0" fontId="50" fillId="0" borderId="30" xfId="0" applyNumberFormat="1" applyFont="1" applyFill="1" applyBorder="1" applyAlignment="1">
      <alignment horizontal="left" vertical="center" wrapText="1"/>
    </xf>
    <xf numFmtId="0" fontId="34" fillId="0" borderId="25" xfId="0" applyNumberFormat="1" applyFont="1" applyFill="1" applyBorder="1" applyAlignment="1">
      <alignment horizontal="center" vertical="center"/>
    </xf>
    <xf numFmtId="0" fontId="34" fillId="0" borderId="35" xfId="0" applyNumberFormat="1" applyFont="1" applyFill="1" applyBorder="1" applyAlignment="1">
      <alignment horizontal="center" vertical="center"/>
    </xf>
    <xf numFmtId="0" fontId="34" fillId="0" borderId="26" xfId="0" applyNumberFormat="1" applyFont="1" applyFill="1" applyBorder="1" applyAlignment="1">
      <alignment horizontal="center" vertical="center"/>
    </xf>
    <xf numFmtId="0" fontId="34" fillId="0" borderId="12" xfId="0" applyNumberFormat="1" applyFont="1" applyFill="1" applyBorder="1" applyAlignment="1">
      <alignment horizontal="left" vertical="center" wrapText="1"/>
    </xf>
    <xf numFmtId="0" fontId="50" fillId="0" borderId="12" xfId="0" applyNumberFormat="1" applyFont="1" applyFill="1" applyBorder="1" applyAlignment="1">
      <alignment horizontal="left" vertical="center" wrapText="1"/>
    </xf>
    <xf numFmtId="49" fontId="34" fillId="0" borderId="12" xfId="0" applyNumberFormat="1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50" fillId="0" borderId="27" xfId="0" applyNumberFormat="1" applyFont="1" applyFill="1" applyBorder="1" applyAlignment="1">
      <alignment horizontal="center" vertical="center" wrapText="1"/>
    </xf>
    <xf numFmtId="0" fontId="50" fillId="0" borderId="32" xfId="0" applyNumberFormat="1" applyFont="1" applyFill="1" applyBorder="1" applyAlignment="1">
      <alignment horizontal="center" vertical="center" wrapText="1"/>
    </xf>
    <xf numFmtId="0" fontId="50" fillId="0" borderId="28" xfId="0" applyNumberFormat="1" applyFont="1" applyFill="1" applyBorder="1" applyAlignment="1">
      <alignment horizontal="center" vertical="center" wrapText="1"/>
    </xf>
    <xf numFmtId="0" fontId="50" fillId="0" borderId="29" xfId="0" applyNumberFormat="1" applyFont="1" applyFill="1" applyBorder="1" applyAlignment="1">
      <alignment horizontal="center" vertical="center" wrapText="1"/>
    </xf>
    <xf numFmtId="0" fontId="50" fillId="0" borderId="31" xfId="0" applyNumberFormat="1" applyFont="1" applyFill="1" applyBorder="1" applyAlignment="1">
      <alignment horizontal="center" vertical="center" wrapText="1"/>
    </xf>
    <xf numFmtId="0" fontId="50" fillId="0" borderId="3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/>
    </xf>
    <xf numFmtId="0" fontId="20" fillId="0" borderId="31" xfId="0" applyFont="1" applyBorder="1" applyAlignment="1">
      <alignment horizontal="left"/>
    </xf>
    <xf numFmtId="0" fontId="36" fillId="0" borderId="0" xfId="0" applyFont="1" applyBorder="1" applyAlignment="1">
      <alignment horizontal="justify" vertical="top" wrapText="1"/>
    </xf>
  </cellXfs>
  <cellStyles count="1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3 2" xfId="90"/>
    <cellStyle name="Обычный 4" xfId="91"/>
    <cellStyle name="Обычный 5" xfId="92"/>
    <cellStyle name="Обычный_4 мес качество" xfId="93"/>
    <cellStyle name="Followed Hyperlink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Процентный 2" xfId="102"/>
    <cellStyle name="Процентный 2 2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Финансовый 2" xfId="110"/>
    <cellStyle name="Финансовый 2 2" xfId="111"/>
    <cellStyle name="Хороший" xfId="112"/>
    <cellStyle name="Хороший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wmf" /><Relationship Id="rId3" Type="http://schemas.openxmlformats.org/officeDocument/2006/relationships/image" Target="../media/image6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Relationship Id="rId2" Type="http://schemas.openxmlformats.org/officeDocument/2006/relationships/image" Target="../media/image8.wmf" /><Relationship Id="rId3" Type="http://schemas.openxmlformats.org/officeDocument/2006/relationships/image" Target="../media/image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12</xdr:row>
      <xdr:rowOff>723900</xdr:rowOff>
    </xdr:from>
    <xdr:to>
      <xdr:col>1</xdr:col>
      <xdr:colOff>1209675</xdr:colOff>
      <xdr:row>12</xdr:row>
      <xdr:rowOff>962025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3257550"/>
          <a:ext cx="504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4057650</xdr:colOff>
      <xdr:row>13</xdr:row>
      <xdr:rowOff>638175</xdr:rowOff>
    </xdr:from>
    <xdr:to>
      <xdr:col>1</xdr:col>
      <xdr:colOff>4638675</xdr:colOff>
      <xdr:row>13</xdr:row>
      <xdr:rowOff>895350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4200525"/>
          <a:ext cx="5810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5267325</xdr:colOff>
      <xdr:row>14</xdr:row>
      <xdr:rowOff>133350</xdr:rowOff>
    </xdr:from>
    <xdr:to>
      <xdr:col>1</xdr:col>
      <xdr:colOff>5915025</xdr:colOff>
      <xdr:row>14</xdr:row>
      <xdr:rowOff>409575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05450" y="4657725"/>
          <a:ext cx="647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3419475</xdr:colOff>
      <xdr:row>13</xdr:row>
      <xdr:rowOff>504825</xdr:rowOff>
    </xdr:from>
    <xdr:to>
      <xdr:col>1</xdr:col>
      <xdr:colOff>3810000</xdr:colOff>
      <xdr:row>13</xdr:row>
      <xdr:rowOff>742950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105150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3838575</xdr:colOff>
      <xdr:row>14</xdr:row>
      <xdr:rowOff>542925</xdr:rowOff>
    </xdr:from>
    <xdr:to>
      <xdr:col>1</xdr:col>
      <xdr:colOff>4343400</xdr:colOff>
      <xdr:row>15</xdr:row>
      <xdr:rowOff>28575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67175" y="3971925"/>
          <a:ext cx="504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2133600</xdr:colOff>
      <xdr:row>15</xdr:row>
      <xdr:rowOff>219075</xdr:rowOff>
    </xdr:from>
    <xdr:to>
      <xdr:col>1</xdr:col>
      <xdr:colOff>2524125</xdr:colOff>
      <xdr:row>16</xdr:row>
      <xdr:rowOff>19050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62200" y="4419600"/>
          <a:ext cx="390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14</xdr:row>
      <xdr:rowOff>809625</xdr:rowOff>
    </xdr:from>
    <xdr:to>
      <xdr:col>1</xdr:col>
      <xdr:colOff>1247775</xdr:colOff>
      <xdr:row>14</xdr:row>
      <xdr:rowOff>1047750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3829050"/>
          <a:ext cx="371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3971925</xdr:colOff>
      <xdr:row>15</xdr:row>
      <xdr:rowOff>285750</xdr:rowOff>
    </xdr:from>
    <xdr:to>
      <xdr:col>1</xdr:col>
      <xdr:colOff>4410075</xdr:colOff>
      <xdr:row>15</xdr:row>
      <xdr:rowOff>523875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4391025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866775</xdr:colOff>
      <xdr:row>16</xdr:row>
      <xdr:rowOff>352425</xdr:rowOff>
    </xdr:from>
    <xdr:to>
      <xdr:col>1</xdr:col>
      <xdr:colOff>1323975</xdr:colOff>
      <xdr:row>17</xdr:row>
      <xdr:rowOff>9525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5048250"/>
          <a:ext cx="457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5"/>
  <sheetViews>
    <sheetView view="pageBreakPreview" zoomScaleSheetLayoutView="100" zoomScalePageLayoutView="0" workbookViewId="0" topLeftCell="A19">
      <selection activeCell="A24" sqref="A24:IV26"/>
    </sheetView>
  </sheetViews>
  <sheetFormatPr defaultColWidth="0.85546875" defaultRowHeight="12.75"/>
  <cols>
    <col min="1" max="16384" width="0.85546875" style="94" customWidth="1"/>
  </cols>
  <sheetData>
    <row r="1" s="88" customFormat="1" ht="15.75">
      <c r="CV1" s="89" t="s">
        <v>64</v>
      </c>
    </row>
    <row r="2" s="88" customFormat="1" ht="15.75"/>
    <row r="3" spans="1:100" s="88" customFormat="1" ht="15.75">
      <c r="A3" s="206" t="s">
        <v>131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</row>
    <row r="4" spans="1:100" s="88" customFormat="1" ht="15.75">
      <c r="A4" s="206" t="s">
        <v>132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</row>
    <row r="5" spans="1:100" s="88" customFormat="1" ht="15.75">
      <c r="A5" s="206" t="s">
        <v>78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</row>
    <row r="6" spans="44:55" s="88" customFormat="1" ht="15.75">
      <c r="AR6" s="89" t="s">
        <v>133</v>
      </c>
      <c r="AS6" s="207" t="s">
        <v>153</v>
      </c>
      <c r="AT6" s="207"/>
      <c r="AU6" s="207"/>
      <c r="AV6" s="207"/>
      <c r="AW6" s="207"/>
      <c r="AX6" s="207"/>
      <c r="AY6" s="207"/>
      <c r="AZ6" s="207"/>
      <c r="BA6" s="207"/>
      <c r="BB6" s="207"/>
      <c r="BC6" s="88" t="s">
        <v>134</v>
      </c>
    </row>
    <row r="7" s="88" customFormat="1" ht="15.75"/>
    <row r="9" spans="1:100" s="90" customFormat="1" ht="45" customHeight="1">
      <c r="A9" s="208" t="s">
        <v>135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10"/>
      <c r="AC9" s="208" t="s">
        <v>136</v>
      </c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10"/>
      <c r="BG9" s="208" t="s">
        <v>65</v>
      </c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10"/>
    </row>
    <row r="10" spans="1:100" ht="15">
      <c r="A10" s="205">
        <v>1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>
        <v>2</v>
      </c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>
        <v>3</v>
      </c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</row>
    <row r="11" spans="1:100" ht="15">
      <c r="A11" s="204" t="s">
        <v>108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5">
        <v>12</v>
      </c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</row>
    <row r="12" spans="1:100" ht="15">
      <c r="A12" s="204" t="s">
        <v>137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5">
        <v>8</v>
      </c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</row>
    <row r="13" spans="1:100" ht="15">
      <c r="A13" s="204" t="s">
        <v>138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5">
        <v>15</v>
      </c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</row>
    <row r="14" spans="1:100" ht="15">
      <c r="A14" s="204" t="s">
        <v>139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5">
        <v>5</v>
      </c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</row>
    <row r="15" spans="1:100" ht="15">
      <c r="A15" s="204" t="s">
        <v>140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5">
        <v>34</v>
      </c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</row>
    <row r="16" spans="1:100" ht="15">
      <c r="A16" s="204" t="s">
        <v>141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5">
        <v>50</v>
      </c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</row>
    <row r="17" spans="1:100" ht="15">
      <c r="A17" s="204" t="s">
        <v>130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5">
        <v>22</v>
      </c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</row>
    <row r="18" spans="1:100" ht="15">
      <c r="A18" s="204" t="s">
        <v>142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5">
        <v>14</v>
      </c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05"/>
      <c r="CV18" s="205"/>
    </row>
    <row r="19" spans="1:100" ht="15">
      <c r="A19" s="204" t="s">
        <v>143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5">
        <v>20</v>
      </c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</row>
    <row r="20" spans="1:100" ht="15">
      <c r="A20" s="204" t="s">
        <v>144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5">
        <v>23</v>
      </c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  <c r="CK20" s="205"/>
      <c r="CL20" s="205"/>
      <c r="CM20" s="205"/>
      <c r="CN20" s="205"/>
      <c r="CO20" s="205"/>
      <c r="CP20" s="205"/>
      <c r="CQ20" s="205"/>
      <c r="CR20" s="205"/>
      <c r="CS20" s="205"/>
      <c r="CT20" s="205"/>
      <c r="CU20" s="205"/>
      <c r="CV20" s="205"/>
    </row>
    <row r="21" spans="1:100" ht="15">
      <c r="A21" s="204" t="s">
        <v>145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5">
        <v>22</v>
      </c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</row>
    <row r="22" spans="1:100" ht="15">
      <c r="A22" s="204" t="s">
        <v>146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5">
        <v>15</v>
      </c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>
        <v>73517</v>
      </c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05"/>
      <c r="CV22" s="205"/>
    </row>
    <row r="24" spans="1:28" ht="9" customHeight="1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="107" customFormat="1" ht="15" customHeight="1">
      <c r="F25" s="108" t="s">
        <v>147</v>
      </c>
    </row>
  </sheetData>
  <sheetProtection/>
  <mergeCells count="46">
    <mergeCell ref="A3:CV3"/>
    <mergeCell ref="A4:CV4"/>
    <mergeCell ref="AS6:BB6"/>
    <mergeCell ref="A9:AB9"/>
    <mergeCell ref="AC9:BF9"/>
    <mergeCell ref="BG9:CV9"/>
    <mergeCell ref="A5:CV5"/>
    <mergeCell ref="A10:AB10"/>
    <mergeCell ref="AC10:BF10"/>
    <mergeCell ref="BG10:CV10"/>
    <mergeCell ref="A11:AB11"/>
    <mergeCell ref="AC11:BF11"/>
    <mergeCell ref="BG11:CV11"/>
    <mergeCell ref="A12:AB12"/>
    <mergeCell ref="AC12:BF12"/>
    <mergeCell ref="BG12:CV12"/>
    <mergeCell ref="A13:AB13"/>
    <mergeCell ref="AC13:BF13"/>
    <mergeCell ref="BG13:CV13"/>
    <mergeCell ref="A14:AB14"/>
    <mergeCell ref="AC14:BF14"/>
    <mergeCell ref="BG14:CV14"/>
    <mergeCell ref="A15:AB15"/>
    <mergeCell ref="AC15:BF15"/>
    <mergeCell ref="BG15:CV15"/>
    <mergeCell ref="A16:AB16"/>
    <mergeCell ref="AC16:BF16"/>
    <mergeCell ref="BG16:CV16"/>
    <mergeCell ref="A17:AB17"/>
    <mergeCell ref="AC17:BF17"/>
    <mergeCell ref="BG17:CV17"/>
    <mergeCell ref="A18:AB18"/>
    <mergeCell ref="AC18:BF18"/>
    <mergeCell ref="BG18:CV18"/>
    <mergeCell ref="A19:AB19"/>
    <mergeCell ref="AC19:BF19"/>
    <mergeCell ref="BG19:CV19"/>
    <mergeCell ref="A22:AB22"/>
    <mergeCell ref="AC22:BF22"/>
    <mergeCell ref="BG22:CV22"/>
    <mergeCell ref="A20:AB20"/>
    <mergeCell ref="AC20:BF20"/>
    <mergeCell ref="BG20:CV20"/>
    <mergeCell ref="A21:AB21"/>
    <mergeCell ref="AC21:BF21"/>
    <mergeCell ref="BG21:CV21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V14"/>
  <sheetViews>
    <sheetView view="pageBreakPreview" zoomScaleSheetLayoutView="100" zoomScalePageLayoutView="0" workbookViewId="0" topLeftCell="A10">
      <selection activeCell="A14" sqref="A14:IV15"/>
    </sheetView>
  </sheetViews>
  <sheetFormatPr defaultColWidth="0.85546875" defaultRowHeight="12.75"/>
  <cols>
    <col min="1" max="16384" width="0.85546875" style="94" customWidth="1"/>
  </cols>
  <sheetData>
    <row r="1" spans="83:100" s="88" customFormat="1" ht="21" customHeight="1">
      <c r="CE1" s="206" t="s">
        <v>162</v>
      </c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</row>
    <row r="2" s="88" customFormat="1" ht="19.5" customHeight="1"/>
    <row r="3" spans="1:100" s="88" customFormat="1" ht="47.25" customHeight="1">
      <c r="A3" s="223" t="s">
        <v>120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/>
      <c r="BZ3" s="223"/>
      <c r="CA3" s="223"/>
      <c r="CB3" s="223"/>
      <c r="CC3" s="223"/>
      <c r="CD3" s="223"/>
      <c r="CE3" s="223"/>
      <c r="CF3" s="223"/>
      <c r="CG3" s="223"/>
      <c r="CH3" s="223"/>
      <c r="CI3" s="223"/>
      <c r="CJ3" s="223"/>
      <c r="CK3" s="223"/>
      <c r="CL3" s="223"/>
      <c r="CM3" s="223"/>
      <c r="CN3" s="223"/>
      <c r="CO3" s="223"/>
      <c r="CP3" s="223"/>
      <c r="CQ3" s="223"/>
      <c r="CR3" s="223"/>
      <c r="CS3" s="223"/>
      <c r="CT3" s="223"/>
      <c r="CU3" s="223"/>
      <c r="CV3" s="223"/>
    </row>
    <row r="4" spans="1:100" s="88" customFormat="1" ht="24" customHeight="1">
      <c r="A4" s="265" t="s">
        <v>78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5"/>
      <c r="BI4" s="265"/>
      <c r="BJ4" s="265"/>
      <c r="BK4" s="265"/>
      <c r="BL4" s="265"/>
      <c r="BM4" s="265"/>
      <c r="BN4" s="265"/>
      <c r="BO4" s="265"/>
      <c r="BP4" s="265"/>
      <c r="BQ4" s="265"/>
      <c r="BR4" s="265"/>
      <c r="BS4" s="265"/>
      <c r="BT4" s="265"/>
      <c r="BU4" s="265"/>
      <c r="BV4" s="265"/>
      <c r="BW4" s="265"/>
      <c r="BX4" s="265"/>
      <c r="BY4" s="265"/>
      <c r="BZ4" s="265"/>
      <c r="CA4" s="265"/>
      <c r="CB4" s="265"/>
      <c r="CC4" s="265"/>
      <c r="CD4" s="265"/>
      <c r="CE4" s="265"/>
      <c r="CF4" s="265"/>
      <c r="CG4" s="265"/>
      <c r="CH4" s="265"/>
      <c r="CI4" s="265"/>
      <c r="CJ4" s="265"/>
      <c r="CK4" s="265"/>
      <c r="CL4" s="265"/>
      <c r="CM4" s="265"/>
      <c r="CN4" s="265"/>
      <c r="CO4" s="265"/>
      <c r="CP4" s="265"/>
      <c r="CQ4" s="265"/>
      <c r="CR4" s="265"/>
      <c r="CS4" s="265"/>
      <c r="CT4" s="265"/>
      <c r="CU4" s="265"/>
      <c r="CV4" s="265"/>
    </row>
    <row r="5" s="88" customFormat="1" ht="17.25" customHeight="1"/>
    <row r="6" spans="1:100" s="95" customFormat="1" ht="45.75" customHeight="1">
      <c r="A6" s="275" t="s">
        <v>82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7"/>
      <c r="AO6" s="275" t="s">
        <v>121</v>
      </c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6"/>
      <c r="BI6" s="276"/>
      <c r="BJ6" s="277"/>
      <c r="BK6" s="275" t="s">
        <v>1</v>
      </c>
      <c r="BL6" s="276"/>
      <c r="BM6" s="276"/>
      <c r="BN6" s="276"/>
      <c r="BO6" s="276"/>
      <c r="BP6" s="276"/>
      <c r="BQ6" s="276"/>
      <c r="BR6" s="276"/>
      <c r="BS6" s="276"/>
      <c r="BT6" s="276"/>
      <c r="BU6" s="276"/>
      <c r="BV6" s="276"/>
      <c r="BW6" s="276"/>
      <c r="BX6" s="276"/>
      <c r="BY6" s="276"/>
      <c r="BZ6" s="276"/>
      <c r="CA6" s="276"/>
      <c r="CB6" s="276"/>
      <c r="CC6" s="276"/>
      <c r="CD6" s="276"/>
      <c r="CE6" s="276"/>
      <c r="CF6" s="276"/>
      <c r="CG6" s="276"/>
      <c r="CH6" s="276"/>
      <c r="CI6" s="276"/>
      <c r="CJ6" s="276"/>
      <c r="CK6" s="276"/>
      <c r="CL6" s="276"/>
      <c r="CM6" s="276"/>
      <c r="CN6" s="276"/>
      <c r="CO6" s="276"/>
      <c r="CP6" s="276"/>
      <c r="CQ6" s="276"/>
      <c r="CR6" s="276"/>
      <c r="CS6" s="276"/>
      <c r="CT6" s="276"/>
      <c r="CU6" s="276"/>
      <c r="CV6" s="277"/>
    </row>
    <row r="7" spans="1:100" s="90" customFormat="1" ht="121.5" customHeight="1">
      <c r="A7" s="91"/>
      <c r="B7" s="250" t="s">
        <v>122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92"/>
      <c r="AO7" s="258"/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253"/>
      <c r="BK7" s="91"/>
      <c r="BL7" s="278" t="s">
        <v>123</v>
      </c>
      <c r="BM7" s="278"/>
      <c r="BN7" s="278"/>
      <c r="BO7" s="278"/>
      <c r="BP7" s="278"/>
      <c r="BQ7" s="278"/>
      <c r="BR7" s="278"/>
      <c r="BS7" s="278"/>
      <c r="BT7" s="278"/>
      <c r="BU7" s="278"/>
      <c r="BV7" s="278"/>
      <c r="BW7" s="278"/>
      <c r="BX7" s="278"/>
      <c r="BY7" s="278"/>
      <c r="BZ7" s="278"/>
      <c r="CA7" s="278"/>
      <c r="CB7" s="278"/>
      <c r="CC7" s="278"/>
      <c r="CD7" s="278"/>
      <c r="CE7" s="278"/>
      <c r="CF7" s="278"/>
      <c r="CG7" s="278"/>
      <c r="CH7" s="278"/>
      <c r="CI7" s="278"/>
      <c r="CJ7" s="278"/>
      <c r="CK7" s="278"/>
      <c r="CL7" s="278"/>
      <c r="CM7" s="278"/>
      <c r="CN7" s="278"/>
      <c r="CO7" s="278"/>
      <c r="CP7" s="278"/>
      <c r="CQ7" s="278"/>
      <c r="CR7" s="278"/>
      <c r="CS7" s="278"/>
      <c r="CT7" s="278"/>
      <c r="CU7" s="278"/>
      <c r="CV7" s="96"/>
    </row>
    <row r="8" spans="1:100" s="90" customFormat="1" ht="15.75" customHeight="1">
      <c r="A8" s="97"/>
      <c r="B8" s="266" t="s">
        <v>124</v>
      </c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98"/>
      <c r="AO8" s="268"/>
      <c r="AP8" s="269"/>
      <c r="AQ8" s="269"/>
      <c r="AR8" s="269"/>
      <c r="AS8" s="269"/>
      <c r="AT8" s="269"/>
      <c r="AU8" s="269"/>
      <c r="AV8" s="269"/>
      <c r="AW8" s="269"/>
      <c r="AX8" s="269"/>
      <c r="AY8" s="269"/>
      <c r="AZ8" s="269"/>
      <c r="BA8" s="269"/>
      <c r="BB8" s="269"/>
      <c r="BC8" s="269"/>
      <c r="BD8" s="269"/>
      <c r="BE8" s="269"/>
      <c r="BF8" s="269"/>
      <c r="BG8" s="269"/>
      <c r="BH8" s="269"/>
      <c r="BI8" s="269"/>
      <c r="BJ8" s="270"/>
      <c r="BK8" s="99"/>
      <c r="BL8" s="274" t="s">
        <v>125</v>
      </c>
      <c r="BM8" s="274"/>
      <c r="BN8" s="274"/>
      <c r="BO8" s="274"/>
      <c r="BP8" s="274"/>
      <c r="BQ8" s="274"/>
      <c r="BR8" s="274"/>
      <c r="BS8" s="274"/>
      <c r="BT8" s="274"/>
      <c r="BU8" s="274"/>
      <c r="BV8" s="274"/>
      <c r="BW8" s="274"/>
      <c r="BX8" s="274"/>
      <c r="BY8" s="274"/>
      <c r="BZ8" s="274"/>
      <c r="CA8" s="274"/>
      <c r="CB8" s="274"/>
      <c r="CC8" s="274"/>
      <c r="CD8" s="274"/>
      <c r="CE8" s="274"/>
      <c r="CF8" s="274"/>
      <c r="CG8" s="274"/>
      <c r="CH8" s="274"/>
      <c r="CI8" s="274"/>
      <c r="CJ8" s="274"/>
      <c r="CK8" s="274"/>
      <c r="CL8" s="274"/>
      <c r="CM8" s="274"/>
      <c r="CN8" s="274"/>
      <c r="CO8" s="274"/>
      <c r="CP8" s="274"/>
      <c r="CQ8" s="274"/>
      <c r="CR8" s="274"/>
      <c r="CS8" s="274"/>
      <c r="CT8" s="274"/>
      <c r="CU8" s="274"/>
      <c r="CV8" s="100"/>
    </row>
    <row r="9" spans="1:100" s="90" customFormat="1" ht="29.25" customHeight="1">
      <c r="A9" s="101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102"/>
      <c r="AO9" s="271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3"/>
      <c r="BK9" s="103"/>
      <c r="BL9" s="279"/>
      <c r="BM9" s="279"/>
      <c r="BN9" s="279"/>
      <c r="BO9" s="279"/>
      <c r="BP9" s="279"/>
      <c r="BQ9" s="279"/>
      <c r="BR9" s="279"/>
      <c r="BS9" s="279"/>
      <c r="BT9" s="279"/>
      <c r="BU9" s="279"/>
      <c r="BV9" s="279"/>
      <c r="BW9" s="279"/>
      <c r="BX9" s="279"/>
      <c r="BY9" s="279"/>
      <c r="BZ9" s="279"/>
      <c r="CA9" s="279"/>
      <c r="CB9" s="279"/>
      <c r="CC9" s="279"/>
      <c r="CD9" s="279"/>
      <c r="CE9" s="279"/>
      <c r="CF9" s="279"/>
      <c r="CG9" s="279"/>
      <c r="CH9" s="279"/>
      <c r="CI9" s="279"/>
      <c r="CJ9" s="279"/>
      <c r="CK9" s="279"/>
      <c r="CL9" s="279"/>
      <c r="CM9" s="279"/>
      <c r="CN9" s="279"/>
      <c r="CO9" s="279"/>
      <c r="CP9" s="279"/>
      <c r="CQ9" s="279"/>
      <c r="CR9" s="279"/>
      <c r="CS9" s="279"/>
      <c r="CT9" s="279"/>
      <c r="CU9" s="279"/>
      <c r="CV9" s="104"/>
    </row>
    <row r="10" spans="1:100" s="90" customFormat="1" ht="45.75" customHeight="1">
      <c r="A10" s="93"/>
      <c r="B10" s="250" t="s">
        <v>126</v>
      </c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92"/>
      <c r="AO10" s="258" t="s">
        <v>127</v>
      </c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253"/>
      <c r="BK10" s="91"/>
      <c r="BL10" s="209">
        <v>0</v>
      </c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96"/>
    </row>
    <row r="11" spans="1:100" s="90" customFormat="1" ht="48" customHeight="1">
      <c r="A11" s="93"/>
      <c r="B11" s="250" t="s">
        <v>128</v>
      </c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92"/>
      <c r="AO11" s="258" t="s">
        <v>127</v>
      </c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253"/>
      <c r="BK11" s="91"/>
      <c r="BL11" s="209">
        <v>0</v>
      </c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96"/>
    </row>
    <row r="12" spans="1:100" s="90" customFormat="1" ht="48" customHeight="1">
      <c r="A12" s="93"/>
      <c r="B12" s="250" t="s">
        <v>129</v>
      </c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92"/>
      <c r="AO12" s="258" t="s">
        <v>130</v>
      </c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3"/>
      <c r="BK12" s="91"/>
      <c r="BL12" s="209">
        <v>0</v>
      </c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09"/>
      <c r="CO12" s="209"/>
      <c r="CP12" s="209"/>
      <c r="CQ12" s="209"/>
      <c r="CR12" s="209"/>
      <c r="CS12" s="209"/>
      <c r="CT12" s="209"/>
      <c r="CU12" s="209"/>
      <c r="CV12" s="96"/>
    </row>
    <row r="13" ht="17.25" customHeight="1"/>
    <row r="14" spans="1:27" ht="3" customHeight="1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</row>
  </sheetData>
  <sheetProtection/>
  <mergeCells count="22">
    <mergeCell ref="BL9:CU9"/>
    <mergeCell ref="B10:AM10"/>
    <mergeCell ref="AO10:BJ10"/>
    <mergeCell ref="BL10:CU10"/>
    <mergeCell ref="A3:CV3"/>
    <mergeCell ref="A6:AN6"/>
    <mergeCell ref="AO6:BJ6"/>
    <mergeCell ref="BK6:CV6"/>
    <mergeCell ref="B7:AM7"/>
    <mergeCell ref="AO7:BJ7"/>
    <mergeCell ref="BL7:CU7"/>
    <mergeCell ref="A4:CV4"/>
    <mergeCell ref="CE1:CV1"/>
    <mergeCell ref="B11:AM11"/>
    <mergeCell ref="AO11:BJ11"/>
    <mergeCell ref="BL11:CU11"/>
    <mergeCell ref="B12:AM12"/>
    <mergeCell ref="AO12:BJ12"/>
    <mergeCell ref="BL12:CU12"/>
    <mergeCell ref="B8:AM9"/>
    <mergeCell ref="AO8:BJ9"/>
    <mergeCell ref="BL8:CU8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65"/>
  <sheetViews>
    <sheetView tabSelected="1" view="pageBreakPreview" zoomScale="60" zoomScalePageLayoutView="0" workbookViewId="0" topLeftCell="A19">
      <selection activeCell="B169" sqref="B169"/>
    </sheetView>
  </sheetViews>
  <sheetFormatPr defaultColWidth="9.140625" defaultRowHeight="12.75" outlineLevelRow="1"/>
  <cols>
    <col min="1" max="1" width="5.140625" style="123" customWidth="1"/>
    <col min="2" max="2" width="101.00390625" style="123" customWidth="1"/>
    <col min="3" max="3" width="21.00390625" style="123" customWidth="1"/>
    <col min="4" max="4" width="19.28125" style="123" customWidth="1"/>
    <col min="5" max="5" width="17.28125" style="123" customWidth="1"/>
    <col min="6" max="6" width="17.140625" style="123" customWidth="1"/>
    <col min="7" max="7" width="19.00390625" style="123" customWidth="1"/>
    <col min="8" max="8" width="18.8515625" style="123" customWidth="1"/>
    <col min="9" max="9" width="16.421875" style="123" customWidth="1"/>
    <col min="10" max="10" width="13.140625" style="123" customWidth="1"/>
    <col min="11" max="11" width="16.7109375" style="123" customWidth="1"/>
    <col min="12" max="12" width="13.421875" style="123" customWidth="1"/>
    <col min="13" max="13" width="20.140625" style="123" customWidth="1"/>
    <col min="14" max="14" width="13.28125" style="123" customWidth="1"/>
    <col min="15" max="15" width="16.7109375" style="123" customWidth="1"/>
    <col min="16" max="16384" width="9.140625" style="123" customWidth="1"/>
  </cols>
  <sheetData>
    <row r="1" spans="2:5" ht="40.5" customHeight="1" thickBot="1">
      <c r="B1" s="299" t="s">
        <v>304</v>
      </c>
      <c r="C1" s="299"/>
      <c r="D1" s="299"/>
      <c r="E1" s="299"/>
    </row>
    <row r="2" spans="2:5" s="124" customFormat="1" ht="40.5" customHeight="1" thickTop="1">
      <c r="B2" s="300" t="s">
        <v>167</v>
      </c>
      <c r="C2" s="300"/>
      <c r="D2" s="300"/>
      <c r="E2" s="300"/>
    </row>
    <row r="3" ht="19.5">
      <c r="B3" s="125" t="s">
        <v>168</v>
      </c>
    </row>
    <row r="4" spans="2:5" ht="12.75" customHeight="1">
      <c r="B4" s="286" t="s">
        <v>82</v>
      </c>
      <c r="C4" s="294" t="s">
        <v>169</v>
      </c>
      <c r="D4" s="286" t="s">
        <v>1</v>
      </c>
      <c r="E4" s="286"/>
    </row>
    <row r="5" spans="2:5" ht="12.75">
      <c r="B5" s="286"/>
      <c r="C5" s="295"/>
      <c r="D5" s="126" t="s">
        <v>170</v>
      </c>
      <c r="E5" s="126" t="s">
        <v>171</v>
      </c>
    </row>
    <row r="6" spans="2:5" ht="12.75">
      <c r="B6" s="127">
        <v>1</v>
      </c>
      <c r="C6" s="127">
        <v>2</v>
      </c>
      <c r="D6" s="127">
        <v>3</v>
      </c>
      <c r="E6" s="127">
        <v>4</v>
      </c>
    </row>
    <row r="7" spans="2:5" ht="12.75">
      <c r="B7" s="128" t="s">
        <v>172</v>
      </c>
      <c r="C7" s="129" t="s">
        <v>173</v>
      </c>
      <c r="D7" s="130">
        <v>11</v>
      </c>
      <c r="E7" s="130">
        <v>11</v>
      </c>
    </row>
    <row r="8" spans="2:5" ht="12.75">
      <c r="B8" s="131" t="s">
        <v>174</v>
      </c>
      <c r="C8" s="129" t="s">
        <v>175</v>
      </c>
      <c r="D8" s="130">
        <v>4730</v>
      </c>
      <c r="E8" s="130">
        <v>4730</v>
      </c>
    </row>
    <row r="9" spans="2:5" s="132" customFormat="1" ht="12.75">
      <c r="B9" s="133" t="s">
        <v>176</v>
      </c>
      <c r="C9" s="134" t="s">
        <v>8</v>
      </c>
      <c r="D9" s="135">
        <f>IF(D8=0,0,D7/D8)</f>
        <v>0.002325581395348837</v>
      </c>
      <c r="E9" s="135">
        <f>IF(E8=0,0,E7/E8)</f>
        <v>0.002325581395348837</v>
      </c>
    </row>
    <row r="11" ht="19.5">
      <c r="B11" s="125" t="s">
        <v>177</v>
      </c>
    </row>
    <row r="12" spans="2:5" ht="12.75" customHeight="1">
      <c r="B12" s="286" t="s">
        <v>82</v>
      </c>
      <c r="C12" s="294" t="s">
        <v>169</v>
      </c>
      <c r="D12" s="286" t="s">
        <v>1</v>
      </c>
      <c r="E12" s="286"/>
    </row>
    <row r="13" spans="2:5" ht="12.75">
      <c r="B13" s="286"/>
      <c r="C13" s="295"/>
      <c r="D13" s="126" t="s">
        <v>170</v>
      </c>
      <c r="E13" s="126" t="s">
        <v>171</v>
      </c>
    </row>
    <row r="14" spans="2:5" ht="12.75">
      <c r="B14" s="127">
        <v>1</v>
      </c>
      <c r="C14" s="127"/>
      <c r="D14" s="127">
        <v>2</v>
      </c>
      <c r="E14" s="127">
        <v>3</v>
      </c>
    </row>
    <row r="15" spans="2:5" ht="12.75">
      <c r="B15" s="128" t="s">
        <v>178</v>
      </c>
      <c r="C15" s="129" t="s">
        <v>175</v>
      </c>
      <c r="D15" s="130"/>
      <c r="E15" s="130"/>
    </row>
    <row r="16" spans="2:5" ht="12.75">
      <c r="B16" s="128" t="s">
        <v>179</v>
      </c>
      <c r="C16" s="129" t="s">
        <v>175</v>
      </c>
      <c r="D16" s="130"/>
      <c r="E16" s="130"/>
    </row>
    <row r="17" spans="2:5" ht="12.75">
      <c r="B17" s="131" t="s">
        <v>180</v>
      </c>
      <c r="C17" s="129" t="s">
        <v>175</v>
      </c>
      <c r="D17" s="130"/>
      <c r="E17" s="130"/>
    </row>
    <row r="18" spans="2:5" ht="12.75">
      <c r="B18" s="133" t="s">
        <v>181</v>
      </c>
      <c r="C18" s="134" t="s">
        <v>8</v>
      </c>
      <c r="D18" s="136">
        <f>D15/(MAX(1,D16-D17))</f>
        <v>0</v>
      </c>
      <c r="E18" s="136">
        <f>E15/(MAX(1,E16-E17))</f>
        <v>0</v>
      </c>
    </row>
    <row r="20" ht="19.5">
      <c r="B20" s="125" t="s">
        <v>182</v>
      </c>
    </row>
    <row r="21" spans="2:15" s="132" customFormat="1" ht="33" customHeight="1">
      <c r="B21" s="286" t="s">
        <v>82</v>
      </c>
      <c r="C21" s="294" t="s">
        <v>169</v>
      </c>
      <c r="D21" s="286" t="s">
        <v>1</v>
      </c>
      <c r="E21" s="286"/>
      <c r="F21" s="286" t="s">
        <v>183</v>
      </c>
      <c r="G21" s="286" t="s">
        <v>3</v>
      </c>
      <c r="H21" s="294" t="s">
        <v>184</v>
      </c>
      <c r="I21" s="294" t="s">
        <v>185</v>
      </c>
      <c r="J21" s="286" t="s">
        <v>186</v>
      </c>
      <c r="K21" s="286"/>
      <c r="L21" s="286"/>
      <c r="M21" s="286"/>
      <c r="N21" s="286"/>
      <c r="O21" s="286"/>
    </row>
    <row r="22" spans="2:15" s="132" customFormat="1" ht="25.5">
      <c r="B22" s="286"/>
      <c r="C22" s="295"/>
      <c r="D22" s="126" t="s">
        <v>170</v>
      </c>
      <c r="E22" s="126" t="s">
        <v>171</v>
      </c>
      <c r="F22" s="286"/>
      <c r="G22" s="286"/>
      <c r="H22" s="295"/>
      <c r="I22" s="295"/>
      <c r="J22" s="126" t="s">
        <v>187</v>
      </c>
      <c r="K22" s="126" t="s">
        <v>188</v>
      </c>
      <c r="L22" s="126" t="s">
        <v>189</v>
      </c>
      <c r="M22" s="126" t="s">
        <v>188</v>
      </c>
      <c r="N22" s="126" t="s">
        <v>190</v>
      </c>
      <c r="O22" s="126" t="s">
        <v>188</v>
      </c>
    </row>
    <row r="23" spans="2:15" ht="12.75">
      <c r="B23" s="127">
        <v>1</v>
      </c>
      <c r="C23" s="127">
        <f>B23+1</f>
        <v>2</v>
      </c>
      <c r="D23" s="127">
        <f aca="true" t="shared" si="0" ref="D23:I23">C23+1</f>
        <v>3</v>
      </c>
      <c r="E23" s="127">
        <f t="shared" si="0"/>
        <v>4</v>
      </c>
      <c r="F23" s="127">
        <f t="shared" si="0"/>
        <v>5</v>
      </c>
      <c r="G23" s="127">
        <f t="shared" si="0"/>
        <v>6</v>
      </c>
      <c r="H23" s="127">
        <f t="shared" si="0"/>
        <v>7</v>
      </c>
      <c r="I23" s="127">
        <f t="shared" si="0"/>
        <v>8</v>
      </c>
      <c r="J23" s="296">
        <f>I23+1</f>
        <v>9</v>
      </c>
      <c r="K23" s="296"/>
      <c r="L23" s="296"/>
      <c r="M23" s="296"/>
      <c r="N23" s="296"/>
      <c r="O23" s="296"/>
    </row>
    <row r="24" spans="2:15" ht="15">
      <c r="B24" s="137" t="s">
        <v>191</v>
      </c>
      <c r="C24" s="138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40"/>
    </row>
    <row r="25" spans="2:15" s="132" customFormat="1" ht="25.5">
      <c r="B25" s="141" t="s">
        <v>192</v>
      </c>
      <c r="C25" s="142" t="s">
        <v>8</v>
      </c>
      <c r="D25" s="142" t="s">
        <v>8</v>
      </c>
      <c r="E25" s="142" t="s">
        <v>8</v>
      </c>
      <c r="F25" s="142" t="s">
        <v>8</v>
      </c>
      <c r="G25" s="142" t="s">
        <v>8</v>
      </c>
      <c r="H25" s="143">
        <f>AVERAGE(H26:H27)</f>
        <v>2</v>
      </c>
      <c r="I25" s="143">
        <f>AVERAGE(I26:I27)</f>
        <v>2</v>
      </c>
      <c r="J25" s="142" t="s">
        <v>8</v>
      </c>
      <c r="K25" s="142" t="s">
        <v>8</v>
      </c>
      <c r="L25" s="142" t="s">
        <v>8</v>
      </c>
      <c r="M25" s="142" t="s">
        <v>8</v>
      </c>
      <c r="N25" s="142" t="s">
        <v>8</v>
      </c>
      <c r="O25" s="142" t="s">
        <v>8</v>
      </c>
    </row>
    <row r="26" spans="2:15" ht="25.5" outlineLevel="1">
      <c r="B26" s="144" t="s">
        <v>10</v>
      </c>
      <c r="C26" s="145" t="s">
        <v>193</v>
      </c>
      <c r="D26" s="146">
        <v>1</v>
      </c>
      <c r="E26" s="146">
        <v>1</v>
      </c>
      <c r="F26" s="147">
        <f>IF(E26="-","-",IF(D26=E26,1,IF(D26=0,120%,E26/D26)))</f>
        <v>1</v>
      </c>
      <c r="G26" s="145" t="s">
        <v>11</v>
      </c>
      <c r="H26" s="148">
        <f>L26</f>
        <v>2</v>
      </c>
      <c r="I26" s="148">
        <f>IF(F26="-","-",IF(G26="прямая",IF(F26&gt;120%,J26,IF(F26&lt;80%,N26,L26)),IF(F26&lt;80%,J26,IF(F26&gt;120%,N26,L26))))</f>
        <v>2</v>
      </c>
      <c r="J26" s="145">
        <v>1</v>
      </c>
      <c r="K26" s="145" t="str">
        <f>IF($G26="прямая","гр.4&gt;120%",IF($G26="обратная","гр.4&lt;80%","???"))</f>
        <v>гр.4&gt;120%</v>
      </c>
      <c r="L26" s="145">
        <v>2</v>
      </c>
      <c r="M26" s="145" t="s">
        <v>194</v>
      </c>
      <c r="N26" s="145">
        <v>3</v>
      </c>
      <c r="O26" s="145" t="str">
        <f>IF($G26="прямая","гр.4&lt;80%",IF($G26="обратная","гр.4&gt;120%","???"))</f>
        <v>гр.4&lt;80%</v>
      </c>
    </row>
    <row r="27" spans="2:15" ht="38.25" outlineLevel="1">
      <c r="B27" s="144" t="s">
        <v>195</v>
      </c>
      <c r="C27" s="145" t="s">
        <v>175</v>
      </c>
      <c r="D27" s="148">
        <f>SUM(D28:D31)</f>
        <v>11</v>
      </c>
      <c r="E27" s="148">
        <f>SUM(E28:E31)</f>
        <v>11</v>
      </c>
      <c r="F27" s="147">
        <f>IF(E27="-","-",IF(D27=E27,1,IF(D27=0,120%,E27/D27)))</f>
        <v>1</v>
      </c>
      <c r="G27" s="145" t="s">
        <v>11</v>
      </c>
      <c r="H27" s="148">
        <f>L27</f>
        <v>2</v>
      </c>
      <c r="I27" s="148">
        <f>IF(F27="-","-",IF(G27="прямая",IF(F27&gt;120%,J27,IF(F27&lt;80%,N27,L27)),IF(F27&lt;80%,J27,IF(F27&gt;120%,N27,L27))))</f>
        <v>2</v>
      </c>
      <c r="J27" s="145">
        <v>1</v>
      </c>
      <c r="K27" s="145" t="str">
        <f>IF($G27="прямая","гр.4&gt;120%",IF($G27="обратная","гр.4&lt;80%","???"))</f>
        <v>гр.4&gt;120%</v>
      </c>
      <c r="L27" s="145">
        <v>2</v>
      </c>
      <c r="M27" s="145" t="s">
        <v>194</v>
      </c>
      <c r="N27" s="145">
        <v>3</v>
      </c>
      <c r="O27" s="145" t="str">
        <f>IF($G27="прямая","гр.4&lt;80%",IF($G27="обратная","гр.4&gt;120%","???"))</f>
        <v>гр.4&lt;80%</v>
      </c>
    </row>
    <row r="28" spans="2:15" ht="18" customHeight="1" outlineLevel="1">
      <c r="B28" s="144" t="s">
        <v>196</v>
      </c>
      <c r="C28" s="145" t="s">
        <v>175</v>
      </c>
      <c r="D28" s="149">
        <v>1</v>
      </c>
      <c r="E28" s="149">
        <v>1</v>
      </c>
      <c r="F28" s="150" t="s">
        <v>8</v>
      </c>
      <c r="G28" s="142" t="s">
        <v>8</v>
      </c>
      <c r="H28" s="142" t="s">
        <v>8</v>
      </c>
      <c r="I28" s="142" t="s">
        <v>8</v>
      </c>
      <c r="J28" s="142" t="s">
        <v>8</v>
      </c>
      <c r="K28" s="142" t="s">
        <v>8</v>
      </c>
      <c r="L28" s="142" t="s">
        <v>8</v>
      </c>
      <c r="M28" s="142" t="s">
        <v>8</v>
      </c>
      <c r="N28" s="142" t="s">
        <v>8</v>
      </c>
      <c r="O28" s="142" t="s">
        <v>8</v>
      </c>
    </row>
    <row r="29" spans="2:15" ht="25.5" outlineLevel="1">
      <c r="B29" s="144" t="s">
        <v>197</v>
      </c>
      <c r="C29" s="145" t="s">
        <v>198</v>
      </c>
      <c r="D29" s="149">
        <v>1</v>
      </c>
      <c r="E29" s="149">
        <v>1</v>
      </c>
      <c r="F29" s="150" t="s">
        <v>8</v>
      </c>
      <c r="G29" s="142" t="s">
        <v>8</v>
      </c>
      <c r="H29" s="142" t="s">
        <v>8</v>
      </c>
      <c r="I29" s="142" t="s">
        <v>8</v>
      </c>
      <c r="J29" s="142" t="s">
        <v>8</v>
      </c>
      <c r="K29" s="142" t="s">
        <v>8</v>
      </c>
      <c r="L29" s="142" t="s">
        <v>8</v>
      </c>
      <c r="M29" s="142" t="s">
        <v>8</v>
      </c>
      <c r="N29" s="142" t="s">
        <v>8</v>
      </c>
      <c r="O29" s="142" t="s">
        <v>8</v>
      </c>
    </row>
    <row r="30" spans="2:15" ht="18" customHeight="1" outlineLevel="1">
      <c r="B30" s="144" t="s">
        <v>199</v>
      </c>
      <c r="C30" s="145" t="s">
        <v>175</v>
      </c>
      <c r="D30" s="149">
        <v>5</v>
      </c>
      <c r="E30" s="149">
        <v>5</v>
      </c>
      <c r="F30" s="150" t="s">
        <v>8</v>
      </c>
      <c r="G30" s="142" t="s">
        <v>8</v>
      </c>
      <c r="H30" s="142" t="s">
        <v>8</v>
      </c>
      <c r="I30" s="142" t="s">
        <v>8</v>
      </c>
      <c r="J30" s="142" t="s">
        <v>8</v>
      </c>
      <c r="K30" s="142" t="s">
        <v>8</v>
      </c>
      <c r="L30" s="142" t="s">
        <v>8</v>
      </c>
      <c r="M30" s="142" t="s">
        <v>8</v>
      </c>
      <c r="N30" s="142" t="s">
        <v>8</v>
      </c>
      <c r="O30" s="142" t="s">
        <v>8</v>
      </c>
    </row>
    <row r="31" spans="2:15" ht="25.5" outlineLevel="1">
      <c r="B31" s="144" t="s">
        <v>200</v>
      </c>
      <c r="C31" s="145" t="s">
        <v>175</v>
      </c>
      <c r="D31" s="149">
        <v>4</v>
      </c>
      <c r="E31" s="149">
        <v>4</v>
      </c>
      <c r="F31" s="150" t="s">
        <v>8</v>
      </c>
      <c r="G31" s="142" t="s">
        <v>8</v>
      </c>
      <c r="H31" s="142" t="s">
        <v>8</v>
      </c>
      <c r="I31" s="142" t="s">
        <v>8</v>
      </c>
      <c r="J31" s="142" t="s">
        <v>8</v>
      </c>
      <c r="K31" s="142" t="s">
        <v>8</v>
      </c>
      <c r="L31" s="142" t="s">
        <v>8</v>
      </c>
      <c r="M31" s="142" t="s">
        <v>8</v>
      </c>
      <c r="N31" s="142" t="s">
        <v>8</v>
      </c>
      <c r="O31" s="142" t="s">
        <v>8</v>
      </c>
    </row>
    <row r="32" spans="2:15" s="132" customFormat="1" ht="28.5" customHeight="1">
      <c r="B32" s="141" t="s">
        <v>201</v>
      </c>
      <c r="C32" s="142" t="s">
        <v>8</v>
      </c>
      <c r="D32" s="142" t="s">
        <v>8</v>
      </c>
      <c r="E32" s="142" t="s">
        <v>8</v>
      </c>
      <c r="F32" s="142" t="s">
        <v>8</v>
      </c>
      <c r="G32" s="142" t="s">
        <v>8</v>
      </c>
      <c r="H32" s="143">
        <f>AVERAGE(H33:H35)</f>
        <v>2</v>
      </c>
      <c r="I32" s="143">
        <f>AVERAGE(I33:I35)</f>
        <v>2</v>
      </c>
      <c r="J32" s="142" t="s">
        <v>8</v>
      </c>
      <c r="K32" s="142" t="s">
        <v>8</v>
      </c>
      <c r="L32" s="142" t="s">
        <v>8</v>
      </c>
      <c r="M32" s="142" t="s">
        <v>8</v>
      </c>
      <c r="N32" s="142" t="s">
        <v>8</v>
      </c>
      <c r="O32" s="142" t="s">
        <v>8</v>
      </c>
    </row>
    <row r="33" spans="2:15" ht="12.75" outlineLevel="1">
      <c r="B33" s="144" t="s">
        <v>202</v>
      </c>
      <c r="C33" s="145" t="s">
        <v>203</v>
      </c>
      <c r="D33" s="149">
        <v>1</v>
      </c>
      <c r="E33" s="149">
        <v>1</v>
      </c>
      <c r="F33" s="147">
        <f aca="true" t="shared" si="1" ref="F33:F38">IF(E33="-","-",IF(D33=E33,1,IF(D33=0,120%,E33/D33)))</f>
        <v>1</v>
      </c>
      <c r="G33" s="145" t="s">
        <v>11</v>
      </c>
      <c r="H33" s="148">
        <f aca="true" t="shared" si="2" ref="H33:H38">L33</f>
        <v>2</v>
      </c>
      <c r="I33" s="148">
        <f aca="true" t="shared" si="3" ref="I33:I38">IF(F33="-","-",IF(G33="прямая",IF(F33&gt;120%,J33,IF(F33&lt;80%,N33,L33)),IF(F33&lt;80%,J33,IF(F33&gt;120%,N33,L33))))</f>
        <v>2</v>
      </c>
      <c r="J33" s="145">
        <v>1</v>
      </c>
      <c r="K33" s="145" t="str">
        <f aca="true" t="shared" si="4" ref="K33:K38">IF($G33="прямая","гр.4&gt;120%",IF($G33="обратная","гр.4&lt;80%","???"))</f>
        <v>гр.4&gt;120%</v>
      </c>
      <c r="L33" s="145">
        <v>2</v>
      </c>
      <c r="M33" s="145" t="s">
        <v>194</v>
      </c>
      <c r="N33" s="145">
        <v>3</v>
      </c>
      <c r="O33" s="145" t="str">
        <f aca="true" t="shared" si="5" ref="O33:O38">IF($G33="прямая","гр.4&lt;80%",IF($G33="обратная","гр.4&gt;120%","???"))</f>
        <v>гр.4&lt;80%</v>
      </c>
    </row>
    <row r="34" spans="2:15" ht="25.5" outlineLevel="1">
      <c r="B34" s="144" t="s">
        <v>204</v>
      </c>
      <c r="C34" s="145" t="s">
        <v>203</v>
      </c>
      <c r="D34" s="149">
        <v>1</v>
      </c>
      <c r="E34" s="149">
        <v>1</v>
      </c>
      <c r="F34" s="147">
        <f t="shared" si="1"/>
        <v>1</v>
      </c>
      <c r="G34" s="145" t="s">
        <v>11</v>
      </c>
      <c r="H34" s="148">
        <f t="shared" si="2"/>
        <v>2</v>
      </c>
      <c r="I34" s="148">
        <f t="shared" si="3"/>
        <v>2</v>
      </c>
      <c r="J34" s="145">
        <v>1</v>
      </c>
      <c r="K34" s="145" t="str">
        <f t="shared" si="4"/>
        <v>гр.4&gt;120%</v>
      </c>
      <c r="L34" s="145">
        <v>2</v>
      </c>
      <c r="M34" s="145" t="s">
        <v>194</v>
      </c>
      <c r="N34" s="145">
        <v>3</v>
      </c>
      <c r="O34" s="145" t="str">
        <f t="shared" si="5"/>
        <v>гр.4&lt;80%</v>
      </c>
    </row>
    <row r="35" spans="2:15" ht="25.5" outlineLevel="1">
      <c r="B35" s="144" t="s">
        <v>205</v>
      </c>
      <c r="C35" s="145" t="s">
        <v>203</v>
      </c>
      <c r="D35" s="149">
        <v>1</v>
      </c>
      <c r="E35" s="149">
        <v>1</v>
      </c>
      <c r="F35" s="147">
        <f t="shared" si="1"/>
        <v>1</v>
      </c>
      <c r="G35" s="145" t="s">
        <v>11</v>
      </c>
      <c r="H35" s="148">
        <f t="shared" si="2"/>
        <v>2</v>
      </c>
      <c r="I35" s="148">
        <f t="shared" si="3"/>
        <v>2</v>
      </c>
      <c r="J35" s="145">
        <v>1</v>
      </c>
      <c r="K35" s="145" t="str">
        <f t="shared" si="4"/>
        <v>гр.4&gt;120%</v>
      </c>
      <c r="L35" s="145">
        <v>2</v>
      </c>
      <c r="M35" s="145" t="s">
        <v>194</v>
      </c>
      <c r="N35" s="145">
        <v>3</v>
      </c>
      <c r="O35" s="145" t="str">
        <f t="shared" si="5"/>
        <v>гр.4&lt;80%</v>
      </c>
    </row>
    <row r="36" spans="2:15" s="132" customFormat="1" ht="38.25">
      <c r="B36" s="141" t="s">
        <v>206</v>
      </c>
      <c r="C36" s="142" t="s">
        <v>203</v>
      </c>
      <c r="D36" s="151">
        <v>1</v>
      </c>
      <c r="E36" s="151">
        <v>1</v>
      </c>
      <c r="F36" s="152">
        <f t="shared" si="1"/>
        <v>1</v>
      </c>
      <c r="G36" s="142" t="s">
        <v>11</v>
      </c>
      <c r="H36" s="143">
        <f t="shared" si="2"/>
        <v>2</v>
      </c>
      <c r="I36" s="143">
        <f t="shared" si="3"/>
        <v>2</v>
      </c>
      <c r="J36" s="142">
        <v>1</v>
      </c>
      <c r="K36" s="142" t="str">
        <f t="shared" si="4"/>
        <v>гр.4&gt;120%</v>
      </c>
      <c r="L36" s="142">
        <v>2</v>
      </c>
      <c r="M36" s="142" t="s">
        <v>194</v>
      </c>
      <c r="N36" s="142">
        <v>3</v>
      </c>
      <c r="O36" s="142" t="str">
        <f t="shared" si="5"/>
        <v>гр.4&lt;80%</v>
      </c>
    </row>
    <row r="37" spans="2:15" s="132" customFormat="1" ht="38.25">
      <c r="B37" s="141" t="s">
        <v>207</v>
      </c>
      <c r="C37" s="142" t="s">
        <v>203</v>
      </c>
      <c r="D37" s="151">
        <v>1</v>
      </c>
      <c r="E37" s="151">
        <v>1</v>
      </c>
      <c r="F37" s="152">
        <f t="shared" si="1"/>
        <v>1</v>
      </c>
      <c r="G37" s="142" t="s">
        <v>11</v>
      </c>
      <c r="H37" s="143">
        <f t="shared" si="2"/>
        <v>2</v>
      </c>
      <c r="I37" s="143">
        <f t="shared" si="3"/>
        <v>2</v>
      </c>
      <c r="J37" s="142">
        <v>1</v>
      </c>
      <c r="K37" s="142" t="str">
        <f t="shared" si="4"/>
        <v>гр.4&gt;120%</v>
      </c>
      <c r="L37" s="142">
        <v>2</v>
      </c>
      <c r="M37" s="142" t="s">
        <v>194</v>
      </c>
      <c r="N37" s="142">
        <v>3</v>
      </c>
      <c r="O37" s="142" t="str">
        <f t="shared" si="5"/>
        <v>гр.4&lt;80%</v>
      </c>
    </row>
    <row r="38" spans="2:15" s="132" customFormat="1" ht="25.5">
      <c r="B38" s="141" t="s">
        <v>25</v>
      </c>
      <c r="C38" s="142" t="s">
        <v>193</v>
      </c>
      <c r="D38" s="153">
        <f>D39</f>
        <v>0</v>
      </c>
      <c r="E38" s="153">
        <f>E39</f>
        <v>0</v>
      </c>
      <c r="F38" s="152">
        <f t="shared" si="1"/>
        <v>1</v>
      </c>
      <c r="G38" s="154" t="s">
        <v>28</v>
      </c>
      <c r="H38" s="143">
        <f t="shared" si="2"/>
        <v>2</v>
      </c>
      <c r="I38" s="143">
        <f t="shared" si="3"/>
        <v>2</v>
      </c>
      <c r="J38" s="142">
        <v>1</v>
      </c>
      <c r="K38" s="142" t="str">
        <f t="shared" si="4"/>
        <v>гр.4&lt;80%</v>
      </c>
      <c r="L38" s="142">
        <v>2</v>
      </c>
      <c r="M38" s="142" t="s">
        <v>194</v>
      </c>
      <c r="N38" s="142">
        <v>3</v>
      </c>
      <c r="O38" s="142" t="str">
        <f t="shared" si="5"/>
        <v>гр.4&gt;120%</v>
      </c>
    </row>
    <row r="39" spans="2:15" ht="38.25" outlineLevel="1">
      <c r="B39" s="144" t="s">
        <v>27</v>
      </c>
      <c r="C39" s="145" t="s">
        <v>193</v>
      </c>
      <c r="D39" s="146">
        <v>0</v>
      </c>
      <c r="E39" s="146">
        <v>0</v>
      </c>
      <c r="F39" s="142" t="s">
        <v>8</v>
      </c>
      <c r="G39" s="142" t="s">
        <v>8</v>
      </c>
      <c r="H39" s="142" t="s">
        <v>8</v>
      </c>
      <c r="I39" s="142" t="s">
        <v>8</v>
      </c>
      <c r="J39" s="142" t="s">
        <v>8</v>
      </c>
      <c r="K39" s="142" t="s">
        <v>8</v>
      </c>
      <c r="L39" s="142" t="s">
        <v>8</v>
      </c>
      <c r="M39" s="142" t="s">
        <v>8</v>
      </c>
      <c r="N39" s="142" t="s">
        <v>8</v>
      </c>
      <c r="O39" s="142" t="s">
        <v>8</v>
      </c>
    </row>
    <row r="40" spans="2:15" s="132" customFormat="1" ht="25.5">
      <c r="B40" s="141" t="s">
        <v>208</v>
      </c>
      <c r="C40" s="142" t="s">
        <v>8</v>
      </c>
      <c r="D40" s="142" t="s">
        <v>8</v>
      </c>
      <c r="E40" s="142" t="s">
        <v>8</v>
      </c>
      <c r="F40" s="142" t="s">
        <v>8</v>
      </c>
      <c r="G40" s="142" t="s">
        <v>8</v>
      </c>
      <c r="H40" s="143">
        <f>AVERAGE(H41:H42)</f>
        <v>2</v>
      </c>
      <c r="I40" s="143">
        <f>AVERAGE(I41:I42)</f>
        <v>2</v>
      </c>
      <c r="J40" s="142" t="s">
        <v>8</v>
      </c>
      <c r="K40" s="142" t="s">
        <v>8</v>
      </c>
      <c r="L40" s="142" t="s">
        <v>8</v>
      </c>
      <c r="M40" s="142" t="s">
        <v>8</v>
      </c>
      <c r="N40" s="142" t="s">
        <v>8</v>
      </c>
      <c r="O40" s="142" t="s">
        <v>8</v>
      </c>
    </row>
    <row r="41" spans="2:15" ht="38.25" outlineLevel="1">
      <c r="B41" s="144" t="s">
        <v>30</v>
      </c>
      <c r="C41" s="145" t="s">
        <v>193</v>
      </c>
      <c r="D41" s="146">
        <v>0</v>
      </c>
      <c r="E41" s="146">
        <v>0</v>
      </c>
      <c r="F41" s="147">
        <f>IF(E41="-","-",IF(D41=E41,1,IF(D41=0,120%,E41/D41)))</f>
        <v>1</v>
      </c>
      <c r="G41" s="145" t="s">
        <v>28</v>
      </c>
      <c r="H41" s="148">
        <f>L41</f>
        <v>2</v>
      </c>
      <c r="I41" s="148">
        <f>IF(F41="-","-",IF(G41="прямая",IF(F41&gt;120%,J41,IF(F41&lt;80%,N41,L41)),IF(F41&lt;80%,J41,IF(F41&gt;120%,N41,L41))))</f>
        <v>2</v>
      </c>
      <c r="J41" s="145">
        <v>1</v>
      </c>
      <c r="K41" s="145" t="str">
        <f>IF($G41="прямая","гр.4&gt;120%",IF($G41="обратная","гр.4&lt;80%","???"))</f>
        <v>гр.4&lt;80%</v>
      </c>
      <c r="L41" s="145">
        <v>2</v>
      </c>
      <c r="M41" s="145" t="s">
        <v>194</v>
      </c>
      <c r="N41" s="145">
        <v>3</v>
      </c>
      <c r="O41" s="145" t="str">
        <f>IF($G41="прямая","гр.4&lt;80%",IF($G41="обратная","гр.4&gt;120%","???"))</f>
        <v>гр.4&gt;120%</v>
      </c>
    </row>
    <row r="42" spans="2:15" ht="51" outlineLevel="1">
      <c r="B42" s="144" t="s">
        <v>71</v>
      </c>
      <c r="C42" s="145" t="s">
        <v>193</v>
      </c>
      <c r="D42" s="146">
        <v>0</v>
      </c>
      <c r="E42" s="146">
        <v>0</v>
      </c>
      <c r="F42" s="147">
        <f>IF(E42="-","-",IF(D42=E42,1,IF(D42=0,120%,E42/D42)))</f>
        <v>1</v>
      </c>
      <c r="G42" s="145" t="s">
        <v>28</v>
      </c>
      <c r="H42" s="148">
        <f>L42</f>
        <v>2</v>
      </c>
      <c r="I42" s="148">
        <f>IF(F42="-","-",IF(G42="прямая",IF(F42&gt;120%,J42,IF(F42&lt;80%,N42,L42)),IF(F42&lt;80%,J42,IF(F42&gt;120%,N42,L42))))</f>
        <v>2</v>
      </c>
      <c r="J42" s="145">
        <v>1</v>
      </c>
      <c r="K42" s="145" t="str">
        <f>IF($G42="прямая","гр.4&gt;120%",IF($G42="обратная","гр.4&lt;80%","???"))</f>
        <v>гр.4&lt;80%</v>
      </c>
      <c r="L42" s="145">
        <v>2</v>
      </c>
      <c r="M42" s="145" t="s">
        <v>194</v>
      </c>
      <c r="N42" s="145">
        <v>3</v>
      </c>
      <c r="O42" s="145" t="str">
        <f>IF($G42="прямая","гр.4&lt;80%",IF($G42="обратная","гр.4&gt;120%","???"))</f>
        <v>гр.4&gt;120%</v>
      </c>
    </row>
    <row r="43" spans="2:15" s="132" customFormat="1" ht="12.75">
      <c r="B43" s="155" t="s">
        <v>209</v>
      </c>
      <c r="C43" s="134" t="s">
        <v>8</v>
      </c>
      <c r="D43" s="134" t="s">
        <v>8</v>
      </c>
      <c r="E43" s="134" t="s">
        <v>8</v>
      </c>
      <c r="F43" s="134" t="s">
        <v>8</v>
      </c>
      <c r="G43" s="134" t="s">
        <v>8</v>
      </c>
      <c r="H43" s="135">
        <f>AVERAGE(H25,H32,H36,H37,H38,H40)</f>
        <v>2</v>
      </c>
      <c r="I43" s="135">
        <f>AVERAGE(I25,I32,I36,I37,I38,I40)</f>
        <v>2</v>
      </c>
      <c r="J43" s="134" t="s">
        <v>8</v>
      </c>
      <c r="K43" s="134" t="s">
        <v>8</v>
      </c>
      <c r="L43" s="134" t="s">
        <v>8</v>
      </c>
      <c r="M43" s="134" t="s">
        <v>8</v>
      </c>
      <c r="N43" s="134" t="s">
        <v>8</v>
      </c>
      <c r="O43" s="134" t="s">
        <v>8</v>
      </c>
    </row>
    <row r="44" spans="2:15" s="132" customFormat="1" ht="15">
      <c r="B44" s="137" t="s">
        <v>210</v>
      </c>
      <c r="C44" s="139"/>
      <c r="D44" s="139"/>
      <c r="E44" s="139"/>
      <c r="F44" s="139"/>
      <c r="G44" s="139"/>
      <c r="H44" s="139"/>
      <c r="I44" s="139"/>
      <c r="J44" s="156"/>
      <c r="K44" s="156"/>
      <c r="L44" s="156"/>
      <c r="M44" s="156"/>
      <c r="N44" s="156"/>
      <c r="O44" s="157"/>
    </row>
    <row r="45" spans="2:15" s="132" customFormat="1" ht="25.5">
      <c r="B45" s="158" t="s">
        <v>211</v>
      </c>
      <c r="C45" s="154" t="s">
        <v>8</v>
      </c>
      <c r="D45" s="154" t="s">
        <v>8</v>
      </c>
      <c r="E45" s="154" t="s">
        <v>8</v>
      </c>
      <c r="F45" s="154" t="s">
        <v>8</v>
      </c>
      <c r="G45" s="154" t="s">
        <v>8</v>
      </c>
      <c r="H45" s="143">
        <f>_xlfn.IFERROR(AVERAGE(H46:H47,H50),"-")</f>
        <v>0.5</v>
      </c>
      <c r="I45" s="143">
        <f>_xlfn.IFERROR(AVERAGE(I46:I47,I50),"-")</f>
        <v>0.5</v>
      </c>
      <c r="J45" s="159" t="s">
        <v>8</v>
      </c>
      <c r="K45" s="154" t="s">
        <v>8</v>
      </c>
      <c r="L45" s="159" t="s">
        <v>8</v>
      </c>
      <c r="M45" s="154" t="s">
        <v>8</v>
      </c>
      <c r="N45" s="159" t="s">
        <v>8</v>
      </c>
      <c r="O45" s="154" t="s">
        <v>8</v>
      </c>
    </row>
    <row r="46" spans="2:15" ht="38.25" outlineLevel="1">
      <c r="B46" s="144" t="s">
        <v>212</v>
      </c>
      <c r="C46" s="145" t="s">
        <v>213</v>
      </c>
      <c r="D46" s="149">
        <v>20</v>
      </c>
      <c r="E46" s="149">
        <v>20</v>
      </c>
      <c r="F46" s="147">
        <f>IF(E46="-","-",IF(D46=E46,1,IF(D46=0,120%,E46/D46)))</f>
        <v>1</v>
      </c>
      <c r="G46" s="145" t="s">
        <v>28</v>
      </c>
      <c r="H46" s="148">
        <f>L46</f>
        <v>0.5</v>
      </c>
      <c r="I46" s="148">
        <f>IF(F46="-","-",IF(G46="прямая",IF(F46&gt;120%,J46,IF(F46&lt;80%,N46,L46)),IF(F46&lt;80%,J46,IF(F46&gt;120%,N46,L46))))</f>
        <v>0.5</v>
      </c>
      <c r="J46" s="160">
        <v>0.25</v>
      </c>
      <c r="K46" s="145" t="str">
        <f aca="true" t="shared" si="6" ref="K46:K78">IF($G46="прямая","гр.4&gt;120%",IF($G46="обратная","гр.4&lt;80%","???"))</f>
        <v>гр.4&lt;80%</v>
      </c>
      <c r="L46" s="160">
        <v>0.5</v>
      </c>
      <c r="M46" s="145" t="s">
        <v>194</v>
      </c>
      <c r="N46" s="160">
        <v>0.75</v>
      </c>
      <c r="O46" s="145" t="str">
        <f aca="true" t="shared" si="7" ref="O46:O78">IF($G46="прямая","гр.4&lt;80%",IF($G46="обратная","гр.4&gt;120%","???"))</f>
        <v>гр.4&gt;120%</v>
      </c>
    </row>
    <row r="47" spans="2:15" ht="25.5" outlineLevel="1">
      <c r="B47" s="144" t="s">
        <v>214</v>
      </c>
      <c r="C47" s="145" t="s">
        <v>8</v>
      </c>
      <c r="D47" s="160" t="s">
        <v>8</v>
      </c>
      <c r="E47" s="160" t="s">
        <v>8</v>
      </c>
      <c r="F47" s="145" t="s">
        <v>8</v>
      </c>
      <c r="G47" s="145" t="s">
        <v>8</v>
      </c>
      <c r="H47" s="148">
        <f>_xlfn.IFERROR(AVERAGE(H48:H49),"-")</f>
        <v>0.5</v>
      </c>
      <c r="I47" s="148">
        <f>_xlfn.IFERROR(AVERAGE(I48:I49),"-")</f>
        <v>0.5</v>
      </c>
      <c r="J47" s="160" t="s">
        <v>8</v>
      </c>
      <c r="K47" s="145" t="s">
        <v>8</v>
      </c>
      <c r="L47" s="160" t="s">
        <v>8</v>
      </c>
      <c r="M47" s="145" t="s">
        <v>8</v>
      </c>
      <c r="N47" s="160" t="s">
        <v>8</v>
      </c>
      <c r="O47" s="145" t="s">
        <v>8</v>
      </c>
    </row>
    <row r="48" spans="2:15" ht="25.5" outlineLevel="1">
      <c r="B48" s="144" t="s">
        <v>215</v>
      </c>
      <c r="C48" s="145" t="s">
        <v>213</v>
      </c>
      <c r="D48" s="149">
        <v>5</v>
      </c>
      <c r="E48" s="149">
        <v>5</v>
      </c>
      <c r="F48" s="147">
        <f>IF(E48="-","-",IF(D48=E48,1,IF(D48=0,120%,E48/D48)))</f>
        <v>1</v>
      </c>
      <c r="G48" s="145" t="s">
        <v>28</v>
      </c>
      <c r="H48" s="148">
        <f>L48</f>
        <v>0.5</v>
      </c>
      <c r="I48" s="148">
        <f>IF(F48="-","-",IF(G48="прямая",IF(F48&gt;120%,J48,IF(F48&lt;80%,N48,L48)),IF(F48&lt;80%,J48,IF(F48&gt;120%,N48,L48))))</f>
        <v>0.5</v>
      </c>
      <c r="J48" s="160">
        <v>0.25</v>
      </c>
      <c r="K48" s="145" t="str">
        <f t="shared" si="6"/>
        <v>гр.4&lt;80%</v>
      </c>
      <c r="L48" s="160">
        <v>0.5</v>
      </c>
      <c r="M48" s="145" t="s">
        <v>194</v>
      </c>
      <c r="N48" s="160">
        <v>0.75</v>
      </c>
      <c r="O48" s="145" t="str">
        <f t="shared" si="7"/>
        <v>гр.4&gt;120%</v>
      </c>
    </row>
    <row r="49" spans="2:15" ht="12.75" outlineLevel="1">
      <c r="B49" s="144" t="s">
        <v>216</v>
      </c>
      <c r="C49" s="145" t="s">
        <v>213</v>
      </c>
      <c r="D49" s="149">
        <v>6</v>
      </c>
      <c r="E49" s="149">
        <v>6</v>
      </c>
      <c r="F49" s="147">
        <f>IF(E49="-","-",IF(D49=E49,1,IF(D49=0,120%,E49/D49)))</f>
        <v>1</v>
      </c>
      <c r="G49" s="145" t="s">
        <v>28</v>
      </c>
      <c r="H49" s="148">
        <f>L49</f>
        <v>0.5</v>
      </c>
      <c r="I49" s="148">
        <f>IF(F49="-","-",IF(G49="прямая",IF(F49&gt;120%,J49,IF(F49&lt;80%,N49,L49)),IF(F49&lt;80%,J49,IF(F49&gt;120%,N49,L49))))</f>
        <v>0.5</v>
      </c>
      <c r="J49" s="160">
        <v>0.25</v>
      </c>
      <c r="K49" s="145" t="str">
        <f t="shared" si="6"/>
        <v>гр.4&lt;80%</v>
      </c>
      <c r="L49" s="160">
        <v>0.5</v>
      </c>
      <c r="M49" s="145" t="s">
        <v>194</v>
      </c>
      <c r="N49" s="160">
        <v>0.75</v>
      </c>
      <c r="O49" s="145" t="str">
        <f t="shared" si="7"/>
        <v>гр.4&gt;120%</v>
      </c>
    </row>
    <row r="50" spans="2:15" ht="51" outlineLevel="1">
      <c r="B50" s="144" t="s">
        <v>217</v>
      </c>
      <c r="C50" s="145" t="s">
        <v>193</v>
      </c>
      <c r="D50" s="146">
        <v>0</v>
      </c>
      <c r="E50" s="146">
        <v>0</v>
      </c>
      <c r="F50" s="147">
        <f>IF(E50="-","-",IF(D50=E50,1,IF(D50=0,120%,E50/D50)))</f>
        <v>1</v>
      </c>
      <c r="G50" s="145" t="s">
        <v>28</v>
      </c>
      <c r="H50" s="148">
        <f>L50</f>
        <v>0.5</v>
      </c>
      <c r="I50" s="148">
        <f>IF(F50="-","-",IF(G50="прямая",IF(F50&gt;120%,J50,IF(F50&lt;80%,N50,L50)),IF(F50&lt;80%,J50,IF(F50&gt;120%,N50,L50))))</f>
        <v>0.5</v>
      </c>
      <c r="J50" s="160">
        <v>0.25</v>
      </c>
      <c r="K50" s="145" t="str">
        <f t="shared" si="6"/>
        <v>гр.4&lt;80%</v>
      </c>
      <c r="L50" s="160">
        <v>0.5</v>
      </c>
      <c r="M50" s="145" t="s">
        <v>194</v>
      </c>
      <c r="N50" s="160">
        <v>0.75</v>
      </c>
      <c r="O50" s="145" t="str">
        <f t="shared" si="7"/>
        <v>гр.4&gt;120%</v>
      </c>
    </row>
    <row r="51" spans="2:15" s="132" customFormat="1" ht="25.5">
      <c r="B51" s="158" t="s">
        <v>218</v>
      </c>
      <c r="C51" s="154" t="s">
        <v>8</v>
      </c>
      <c r="D51" s="153">
        <f>D52</f>
        <v>0</v>
      </c>
      <c r="E51" s="153">
        <f>E52</f>
        <v>0</v>
      </c>
      <c r="F51" s="152">
        <f>IF(E51="-","-",IF(D51=E51,1,IF(D51=0,120%,E51/D51)))</f>
        <v>1</v>
      </c>
      <c r="G51" s="154" t="s">
        <v>28</v>
      </c>
      <c r="H51" s="143">
        <f>L51</f>
        <v>0.5</v>
      </c>
      <c r="I51" s="143">
        <f>IF(F51="-","-",IF(G51="прямая",IF(F51&gt;120%,J51,IF(F51&lt;80%,N51,L51)),IF(F51&lt;80%,J51,IF(F51&gt;120%,N51,L51))))</f>
        <v>0.5</v>
      </c>
      <c r="J51" s="159">
        <v>0.25</v>
      </c>
      <c r="K51" s="154" t="str">
        <f t="shared" si="6"/>
        <v>гр.4&lt;80%</v>
      </c>
      <c r="L51" s="159">
        <v>0.5</v>
      </c>
      <c r="M51" s="154" t="s">
        <v>194</v>
      </c>
      <c r="N51" s="159">
        <v>0.75</v>
      </c>
      <c r="O51" s="154" t="str">
        <f t="shared" si="7"/>
        <v>гр.4&gt;120%</v>
      </c>
    </row>
    <row r="52" spans="2:15" ht="25.5" outlineLevel="1">
      <c r="B52" s="144" t="s">
        <v>219</v>
      </c>
      <c r="C52" s="145" t="s">
        <v>193</v>
      </c>
      <c r="D52" s="146">
        <v>0</v>
      </c>
      <c r="E52" s="146">
        <v>0</v>
      </c>
      <c r="F52" s="142" t="s">
        <v>8</v>
      </c>
      <c r="G52" s="142" t="s">
        <v>8</v>
      </c>
      <c r="H52" s="142" t="s">
        <v>8</v>
      </c>
      <c r="I52" s="142" t="s">
        <v>8</v>
      </c>
      <c r="J52" s="142" t="s">
        <v>8</v>
      </c>
      <c r="K52" s="142" t="s">
        <v>8</v>
      </c>
      <c r="L52" s="142" t="s">
        <v>8</v>
      </c>
      <c r="M52" s="142" t="s">
        <v>8</v>
      </c>
      <c r="N52" s="142" t="s">
        <v>8</v>
      </c>
      <c r="O52" s="142" t="s">
        <v>8</v>
      </c>
    </row>
    <row r="53" spans="2:15" s="132" customFormat="1" ht="25.5">
      <c r="B53" s="158" t="s">
        <v>220</v>
      </c>
      <c r="C53" s="142" t="s">
        <v>8</v>
      </c>
      <c r="D53" s="142" t="s">
        <v>8</v>
      </c>
      <c r="E53" s="142" t="s">
        <v>8</v>
      </c>
      <c r="F53" s="161" t="s">
        <v>8</v>
      </c>
      <c r="G53" s="142" t="s">
        <v>8</v>
      </c>
      <c r="H53" s="143">
        <f>AVERAGE(H54,H55)</f>
        <v>0.5</v>
      </c>
      <c r="I53" s="143">
        <f>AVERAGE(I54,I55)</f>
        <v>0.5</v>
      </c>
      <c r="J53" s="159" t="s">
        <v>8</v>
      </c>
      <c r="K53" s="154" t="s">
        <v>8</v>
      </c>
      <c r="L53" s="159" t="s">
        <v>8</v>
      </c>
      <c r="M53" s="154" t="s">
        <v>8</v>
      </c>
      <c r="N53" s="159" t="s">
        <v>8</v>
      </c>
      <c r="O53" s="154" t="s">
        <v>8</v>
      </c>
    </row>
    <row r="54" spans="2:15" ht="25.5" outlineLevel="1">
      <c r="B54" s="144" t="s">
        <v>221</v>
      </c>
      <c r="C54" s="145" t="s">
        <v>203</v>
      </c>
      <c r="D54" s="149">
        <v>1</v>
      </c>
      <c r="E54" s="149">
        <v>1</v>
      </c>
      <c r="F54" s="147">
        <f>IF(E54="-","-",IF(D54=E54,1,IF(D54=0,120%,E54/D54)))</f>
        <v>1</v>
      </c>
      <c r="G54" s="145" t="s">
        <v>11</v>
      </c>
      <c r="H54" s="148">
        <f>L54</f>
        <v>0.5</v>
      </c>
      <c r="I54" s="148">
        <f>IF(F54="-","-",IF(G54="прямая",IF(F54&gt;120%,J54,IF(F54&lt;80%,N54,L54)),IF(F54&lt;80%,J54,IF(F54&gt;120%,N54,L54))))</f>
        <v>0.5</v>
      </c>
      <c r="J54" s="160">
        <v>0.25</v>
      </c>
      <c r="K54" s="145" t="str">
        <f t="shared" si="6"/>
        <v>гр.4&gt;120%</v>
      </c>
      <c r="L54" s="160">
        <v>0.5</v>
      </c>
      <c r="M54" s="145" t="s">
        <v>194</v>
      </c>
      <c r="N54" s="160">
        <v>0.75</v>
      </c>
      <c r="O54" s="145" t="str">
        <f t="shared" si="7"/>
        <v>гр.4&lt;80%</v>
      </c>
    </row>
    <row r="55" spans="2:15" ht="51" outlineLevel="1">
      <c r="B55" s="144" t="s">
        <v>222</v>
      </c>
      <c r="C55" s="145" t="s">
        <v>193</v>
      </c>
      <c r="D55" s="146">
        <v>0</v>
      </c>
      <c r="E55" s="146">
        <v>0</v>
      </c>
      <c r="F55" s="162">
        <f>IF(E55="-","-",IF(D55=E55,1,IF(D55=0,120%,E55/D55)))</f>
        <v>1</v>
      </c>
      <c r="G55" s="145" t="s">
        <v>28</v>
      </c>
      <c r="H55" s="148">
        <f>L55</f>
        <v>0.5</v>
      </c>
      <c r="I55" s="148">
        <f>IF(F55="-","-",IF(G55="прямая",IF(F55&gt;120%,J55,IF(F55&lt;80%,N55,L55)),IF(F55&lt;80%,J55,IF(F55&gt;120%,N55,L55))))</f>
        <v>0.5</v>
      </c>
      <c r="J55" s="160">
        <v>0.25</v>
      </c>
      <c r="K55" s="145" t="str">
        <f t="shared" si="6"/>
        <v>гр.4&lt;80%</v>
      </c>
      <c r="L55" s="160">
        <v>0.5</v>
      </c>
      <c r="M55" s="145" t="s">
        <v>194</v>
      </c>
      <c r="N55" s="160">
        <v>0.75</v>
      </c>
      <c r="O55" s="145" t="str">
        <f t="shared" si="7"/>
        <v>гр.4&gt;120%</v>
      </c>
    </row>
    <row r="56" spans="2:15" s="132" customFormat="1" ht="25.5">
      <c r="B56" s="158" t="s">
        <v>223</v>
      </c>
      <c r="C56" s="142" t="s">
        <v>193</v>
      </c>
      <c r="D56" s="153">
        <f>D57</f>
        <v>0</v>
      </c>
      <c r="E56" s="153">
        <f>E57</f>
        <v>0</v>
      </c>
      <c r="F56" s="152">
        <f>IF(E56="-","-",IF(D56=E56,1,IF(D56=0,120%,E56/D56)))</f>
        <v>1</v>
      </c>
      <c r="G56" s="154" t="s">
        <v>28</v>
      </c>
      <c r="H56" s="143">
        <f>L56</f>
        <v>0.2</v>
      </c>
      <c r="I56" s="143">
        <f>IF(F56="-","-",IF(G56="прямая",IF(F56&gt;120%,J56,IF(F56&lt;80%,N56,L56)),IF(F56&lt;80%,J56,IF(F56&gt;120%,N56,L56))))</f>
        <v>0.2</v>
      </c>
      <c r="J56" s="163">
        <v>0.1</v>
      </c>
      <c r="K56" s="142" t="str">
        <f t="shared" si="6"/>
        <v>гр.4&lt;80%</v>
      </c>
      <c r="L56" s="163">
        <v>0.2</v>
      </c>
      <c r="M56" s="142" t="s">
        <v>194</v>
      </c>
      <c r="N56" s="163">
        <v>0.3</v>
      </c>
      <c r="O56" s="142" t="str">
        <f t="shared" si="7"/>
        <v>гр.4&gt;120%</v>
      </c>
    </row>
    <row r="57" spans="2:15" ht="38.25" outlineLevel="1">
      <c r="B57" s="144" t="s">
        <v>224</v>
      </c>
      <c r="C57" s="145" t="s">
        <v>193</v>
      </c>
      <c r="D57" s="146">
        <v>0</v>
      </c>
      <c r="E57" s="146">
        <v>0</v>
      </c>
      <c r="F57" s="142" t="s">
        <v>8</v>
      </c>
      <c r="G57" s="142" t="s">
        <v>8</v>
      </c>
      <c r="H57" s="142" t="s">
        <v>8</v>
      </c>
      <c r="I57" s="142" t="s">
        <v>8</v>
      </c>
      <c r="J57" s="142" t="s">
        <v>8</v>
      </c>
      <c r="K57" s="142" t="s">
        <v>8</v>
      </c>
      <c r="L57" s="142" t="s">
        <v>8</v>
      </c>
      <c r="M57" s="142" t="s">
        <v>8</v>
      </c>
      <c r="N57" s="142" t="s">
        <v>8</v>
      </c>
      <c r="O57" s="142" t="s">
        <v>8</v>
      </c>
    </row>
    <row r="58" spans="2:15" s="132" customFormat="1" ht="12.75">
      <c r="B58" s="155" t="s">
        <v>225</v>
      </c>
      <c r="C58" s="134" t="s">
        <v>8</v>
      </c>
      <c r="D58" s="134" t="s">
        <v>8</v>
      </c>
      <c r="E58" s="134" t="s">
        <v>8</v>
      </c>
      <c r="F58" s="134" t="s">
        <v>8</v>
      </c>
      <c r="G58" s="134" t="s">
        <v>8</v>
      </c>
      <c r="H58" s="135">
        <f>AVERAGE(H45,H51,H53,H56)</f>
        <v>0.425</v>
      </c>
      <c r="I58" s="135">
        <f>AVERAGE(I45,I51,I53,I56)</f>
        <v>0.425</v>
      </c>
      <c r="J58" s="134" t="s">
        <v>8</v>
      </c>
      <c r="K58" s="134" t="s">
        <v>8</v>
      </c>
      <c r="L58" s="134" t="s">
        <v>8</v>
      </c>
      <c r="M58" s="134" t="s">
        <v>8</v>
      </c>
      <c r="N58" s="134" t="s">
        <v>8</v>
      </c>
      <c r="O58" s="134" t="s">
        <v>8</v>
      </c>
    </row>
    <row r="59" spans="2:15" s="132" customFormat="1" ht="15">
      <c r="B59" s="137" t="s">
        <v>226</v>
      </c>
      <c r="C59" s="139"/>
      <c r="D59" s="139"/>
      <c r="E59" s="139"/>
      <c r="F59" s="139"/>
      <c r="G59" s="139"/>
      <c r="H59" s="139"/>
      <c r="I59" s="139"/>
      <c r="J59" s="156" t="s">
        <v>8</v>
      </c>
      <c r="K59" s="156" t="s">
        <v>8</v>
      </c>
      <c r="L59" s="156" t="s">
        <v>8</v>
      </c>
      <c r="M59" s="156" t="s">
        <v>8</v>
      </c>
      <c r="N59" s="156" t="s">
        <v>8</v>
      </c>
      <c r="O59" s="157" t="s">
        <v>8</v>
      </c>
    </row>
    <row r="60" spans="2:15" s="132" customFormat="1" ht="25.5">
      <c r="B60" s="141" t="s">
        <v>227</v>
      </c>
      <c r="C60" s="142" t="s">
        <v>203</v>
      </c>
      <c r="D60" s="151">
        <v>1</v>
      </c>
      <c r="E60" s="151">
        <v>1</v>
      </c>
      <c r="F60" s="152">
        <f>IF(E60="-","-",IF(D60=E60,1,IF(D60=0,120%,E60/D60)))</f>
        <v>1</v>
      </c>
      <c r="G60" s="142" t="s">
        <v>11</v>
      </c>
      <c r="H60" s="143">
        <f>L60</f>
        <v>2</v>
      </c>
      <c r="I60" s="143">
        <f>IF(F60="-","-",IF(G60="прямая",IF(F60&gt;120%,J60,IF(F60&lt;80%,N60,L60)),IF(F60&lt;80%,J60,IF(F60&gt;120%,N60,L60))))</f>
        <v>2</v>
      </c>
      <c r="J60" s="142">
        <v>1</v>
      </c>
      <c r="K60" s="142" t="str">
        <f t="shared" si="6"/>
        <v>гр.4&gt;120%</v>
      </c>
      <c r="L60" s="142">
        <v>2</v>
      </c>
      <c r="M60" s="142" t="s">
        <v>194</v>
      </c>
      <c r="N60" s="142">
        <v>3</v>
      </c>
      <c r="O60" s="142" t="str">
        <f t="shared" si="7"/>
        <v>гр.4&lt;80%</v>
      </c>
    </row>
    <row r="61" spans="2:15" s="132" customFormat="1" ht="12.75">
      <c r="B61" s="158" t="s">
        <v>49</v>
      </c>
      <c r="C61" s="142" t="s">
        <v>8</v>
      </c>
      <c r="D61" s="142" t="s">
        <v>8</v>
      </c>
      <c r="E61" s="142" t="s">
        <v>8</v>
      </c>
      <c r="F61" s="161" t="s">
        <v>8</v>
      </c>
      <c r="G61" s="142" t="s">
        <v>8</v>
      </c>
      <c r="H61" s="143">
        <f>AVERAGE(H62:H67)</f>
        <v>2</v>
      </c>
      <c r="I61" s="143">
        <f>AVERAGE(I62:I67)</f>
        <v>2</v>
      </c>
      <c r="J61" s="142" t="s">
        <v>8</v>
      </c>
      <c r="K61" s="142" t="s">
        <v>8</v>
      </c>
      <c r="L61" s="142" t="s">
        <v>8</v>
      </c>
      <c r="M61" s="142" t="s">
        <v>8</v>
      </c>
      <c r="N61" s="142" t="s">
        <v>8</v>
      </c>
      <c r="O61" s="142" t="s">
        <v>8</v>
      </c>
    </row>
    <row r="62" spans="2:15" ht="38.25" outlineLevel="1">
      <c r="B62" s="144" t="s">
        <v>228</v>
      </c>
      <c r="C62" s="145" t="s">
        <v>193</v>
      </c>
      <c r="D62" s="146">
        <v>0</v>
      </c>
      <c r="E62" s="146">
        <v>0</v>
      </c>
      <c r="F62" s="147">
        <f aca="true" t="shared" si="8" ref="F62:F67">IF(E62="-","-",IF(D62=E62,1,IF(D62=0,120%,E62/D62)))</f>
        <v>1</v>
      </c>
      <c r="G62" s="145" t="s">
        <v>28</v>
      </c>
      <c r="H62" s="148">
        <f aca="true" t="shared" si="9" ref="H62:H67">L62</f>
        <v>2</v>
      </c>
      <c r="I62" s="148">
        <f aca="true" t="shared" si="10" ref="I62:I67">IF(F62="-","-",IF(G62="прямая",IF(F62&gt;120%,J62,IF(F62&lt;80%,N62,L62)),IF(F62&lt;80%,J62,IF(F62&gt;120%,N62,L62))))</f>
        <v>2</v>
      </c>
      <c r="J62" s="145">
        <v>1</v>
      </c>
      <c r="K62" s="145" t="str">
        <f t="shared" si="6"/>
        <v>гр.4&lt;80%</v>
      </c>
      <c r="L62" s="145">
        <v>2</v>
      </c>
      <c r="M62" s="145" t="s">
        <v>194</v>
      </c>
      <c r="N62" s="145">
        <v>3</v>
      </c>
      <c r="O62" s="145" t="str">
        <f t="shared" si="7"/>
        <v>гр.4&gt;120%</v>
      </c>
    </row>
    <row r="63" spans="2:15" ht="38.25" outlineLevel="1">
      <c r="B63" s="144" t="s">
        <v>51</v>
      </c>
      <c r="C63" s="145" t="s">
        <v>193</v>
      </c>
      <c r="D63" s="146">
        <v>0</v>
      </c>
      <c r="E63" s="146">
        <v>0</v>
      </c>
      <c r="F63" s="147">
        <f t="shared" si="8"/>
        <v>1</v>
      </c>
      <c r="G63" s="145" t="s">
        <v>11</v>
      </c>
      <c r="H63" s="148">
        <f t="shared" si="9"/>
        <v>2</v>
      </c>
      <c r="I63" s="148">
        <f t="shared" si="10"/>
        <v>2</v>
      </c>
      <c r="J63" s="145">
        <v>1</v>
      </c>
      <c r="K63" s="145" t="str">
        <f t="shared" si="6"/>
        <v>гр.4&gt;120%</v>
      </c>
      <c r="L63" s="145">
        <v>2</v>
      </c>
      <c r="M63" s="145" t="s">
        <v>194</v>
      </c>
      <c r="N63" s="145">
        <v>3</v>
      </c>
      <c r="O63" s="145" t="str">
        <f t="shared" si="7"/>
        <v>гр.4&lt;80%</v>
      </c>
    </row>
    <row r="64" spans="2:15" ht="51" outlineLevel="1">
      <c r="B64" s="144" t="s">
        <v>229</v>
      </c>
      <c r="C64" s="145" t="s">
        <v>193</v>
      </c>
      <c r="D64" s="146">
        <v>0</v>
      </c>
      <c r="E64" s="146">
        <v>0</v>
      </c>
      <c r="F64" s="147">
        <f t="shared" si="8"/>
        <v>1</v>
      </c>
      <c r="G64" s="145" t="s">
        <v>28</v>
      </c>
      <c r="H64" s="148">
        <f t="shared" si="9"/>
        <v>2</v>
      </c>
      <c r="I64" s="148">
        <f t="shared" si="10"/>
        <v>2</v>
      </c>
      <c r="J64" s="145">
        <v>1</v>
      </c>
      <c r="K64" s="145" t="str">
        <f t="shared" si="6"/>
        <v>гр.4&lt;80%</v>
      </c>
      <c r="L64" s="145">
        <v>2</v>
      </c>
      <c r="M64" s="145" t="s">
        <v>194</v>
      </c>
      <c r="N64" s="145">
        <v>3</v>
      </c>
      <c r="O64" s="145" t="str">
        <f t="shared" si="7"/>
        <v>гр.4&gt;120%</v>
      </c>
    </row>
    <row r="65" spans="2:15" ht="51" outlineLevel="1">
      <c r="B65" s="144" t="s">
        <v>68</v>
      </c>
      <c r="C65" s="145" t="s">
        <v>193</v>
      </c>
      <c r="D65" s="146">
        <v>0</v>
      </c>
      <c r="E65" s="146">
        <v>0</v>
      </c>
      <c r="F65" s="147">
        <f t="shared" si="8"/>
        <v>1</v>
      </c>
      <c r="G65" s="145" t="s">
        <v>28</v>
      </c>
      <c r="H65" s="148">
        <f t="shared" si="9"/>
        <v>2</v>
      </c>
      <c r="I65" s="148">
        <f t="shared" si="10"/>
        <v>2</v>
      </c>
      <c r="J65" s="145">
        <v>1</v>
      </c>
      <c r="K65" s="145" t="str">
        <f t="shared" si="6"/>
        <v>гр.4&lt;80%</v>
      </c>
      <c r="L65" s="145">
        <v>2</v>
      </c>
      <c r="M65" s="145" t="s">
        <v>194</v>
      </c>
      <c r="N65" s="145">
        <v>3</v>
      </c>
      <c r="O65" s="145" t="str">
        <f t="shared" si="7"/>
        <v>гр.4&gt;120%</v>
      </c>
    </row>
    <row r="66" spans="2:15" ht="38.25" outlineLevel="1">
      <c r="B66" s="144" t="s">
        <v>69</v>
      </c>
      <c r="C66" s="145" t="s">
        <v>193</v>
      </c>
      <c r="D66" s="146">
        <v>0</v>
      </c>
      <c r="E66" s="146">
        <v>0</v>
      </c>
      <c r="F66" s="147">
        <f t="shared" si="8"/>
        <v>1</v>
      </c>
      <c r="G66" s="145" t="s">
        <v>11</v>
      </c>
      <c r="H66" s="148">
        <f t="shared" si="9"/>
        <v>2</v>
      </c>
      <c r="I66" s="148">
        <f t="shared" si="10"/>
        <v>2</v>
      </c>
      <c r="J66" s="145">
        <v>1</v>
      </c>
      <c r="K66" s="145" t="str">
        <f t="shared" si="6"/>
        <v>гр.4&gt;120%</v>
      </c>
      <c r="L66" s="145">
        <v>2</v>
      </c>
      <c r="M66" s="145" t="s">
        <v>194</v>
      </c>
      <c r="N66" s="145">
        <v>3</v>
      </c>
      <c r="O66" s="145" t="str">
        <f t="shared" si="7"/>
        <v>гр.4&lt;80%</v>
      </c>
    </row>
    <row r="67" spans="2:15" ht="25.5" outlineLevel="1">
      <c r="B67" s="144" t="s">
        <v>230</v>
      </c>
      <c r="C67" s="145" t="s">
        <v>175</v>
      </c>
      <c r="D67" s="149">
        <v>1</v>
      </c>
      <c r="E67" s="149">
        <v>1</v>
      </c>
      <c r="F67" s="147">
        <f t="shared" si="8"/>
        <v>1</v>
      </c>
      <c r="G67" s="145" t="s">
        <v>11</v>
      </c>
      <c r="H67" s="148">
        <f t="shared" si="9"/>
        <v>2</v>
      </c>
      <c r="I67" s="148">
        <f t="shared" si="10"/>
        <v>2</v>
      </c>
      <c r="J67" s="145">
        <v>1</v>
      </c>
      <c r="K67" s="145" t="str">
        <f t="shared" si="6"/>
        <v>гр.4&gt;120%</v>
      </c>
      <c r="L67" s="145">
        <v>2</v>
      </c>
      <c r="M67" s="145" t="s">
        <v>194</v>
      </c>
      <c r="N67" s="145">
        <v>3</v>
      </c>
      <c r="O67" s="145" t="str">
        <f t="shared" si="7"/>
        <v>гр.4&lt;80%</v>
      </c>
    </row>
    <row r="68" spans="2:15" s="132" customFormat="1" ht="12.75">
      <c r="B68" s="158" t="s">
        <v>231</v>
      </c>
      <c r="C68" s="142" t="s">
        <v>8</v>
      </c>
      <c r="D68" s="142" t="s">
        <v>8</v>
      </c>
      <c r="E68" s="142" t="s">
        <v>8</v>
      </c>
      <c r="F68" s="161" t="s">
        <v>8</v>
      </c>
      <c r="G68" s="142" t="s">
        <v>8</v>
      </c>
      <c r="H68" s="143">
        <f>AVERAGE(H69:H70)</f>
        <v>2</v>
      </c>
      <c r="I68" s="143">
        <f>AVERAGE(I69:I70)</f>
        <v>2</v>
      </c>
      <c r="J68" s="142" t="s">
        <v>8</v>
      </c>
      <c r="K68" s="142" t="s">
        <v>8</v>
      </c>
      <c r="L68" s="142" t="s">
        <v>8</v>
      </c>
      <c r="M68" s="142" t="s">
        <v>8</v>
      </c>
      <c r="N68" s="142" t="s">
        <v>8</v>
      </c>
      <c r="O68" s="142" t="s">
        <v>8</v>
      </c>
    </row>
    <row r="69" spans="2:15" ht="25.5" outlineLevel="1">
      <c r="B69" s="144" t="s">
        <v>232</v>
      </c>
      <c r="C69" s="145" t="s">
        <v>213</v>
      </c>
      <c r="D69" s="149">
        <v>6</v>
      </c>
      <c r="E69" s="149">
        <v>6</v>
      </c>
      <c r="F69" s="147">
        <f>IF(E69="-","-",IF(D69=E69,1,IF(D69=0,120%,E69/D69)))</f>
        <v>1</v>
      </c>
      <c r="G69" s="145" t="s">
        <v>28</v>
      </c>
      <c r="H69" s="148">
        <f>L69</f>
        <v>2</v>
      </c>
      <c r="I69" s="148">
        <f>IF(F69="-","-",IF(G69="прямая",IF(F69&gt;120%,J69,IF(F69&lt;80%,N69,L69)),IF(F69&lt;80%,J69,IF(F69&gt;120%,N69,L69))))</f>
        <v>2</v>
      </c>
      <c r="J69" s="145">
        <v>1</v>
      </c>
      <c r="K69" s="145" t="str">
        <f t="shared" si="6"/>
        <v>гр.4&lt;80%</v>
      </c>
      <c r="L69" s="145">
        <v>2</v>
      </c>
      <c r="M69" s="145" t="s">
        <v>194</v>
      </c>
      <c r="N69" s="145">
        <v>3</v>
      </c>
      <c r="O69" s="145" t="str">
        <f t="shared" si="7"/>
        <v>гр.4&gt;120%</v>
      </c>
    </row>
    <row r="70" spans="2:15" ht="25.5" outlineLevel="1">
      <c r="B70" s="144" t="s">
        <v>233</v>
      </c>
      <c r="C70" s="145" t="s">
        <v>8</v>
      </c>
      <c r="D70" s="145" t="s">
        <v>8</v>
      </c>
      <c r="E70" s="145" t="s">
        <v>8</v>
      </c>
      <c r="F70" s="145" t="s">
        <v>8</v>
      </c>
      <c r="G70" s="145" t="s">
        <v>8</v>
      </c>
      <c r="H70" s="148">
        <f>AVERAGE(H71:H73)</f>
        <v>2</v>
      </c>
      <c r="I70" s="148">
        <f>AVERAGE(I71:I73)</f>
        <v>2</v>
      </c>
      <c r="J70" s="145" t="s">
        <v>8</v>
      </c>
      <c r="K70" s="145" t="s">
        <v>8</v>
      </c>
      <c r="L70" s="145" t="s">
        <v>8</v>
      </c>
      <c r="M70" s="145" t="s">
        <v>8</v>
      </c>
      <c r="N70" s="145" t="s">
        <v>8</v>
      </c>
      <c r="O70" s="145" t="s">
        <v>8</v>
      </c>
    </row>
    <row r="71" spans="2:15" ht="12.75" outlineLevel="1">
      <c r="B71" s="144" t="s">
        <v>234</v>
      </c>
      <c r="C71" s="145" t="s">
        <v>235</v>
      </c>
      <c r="D71" s="149">
        <v>0</v>
      </c>
      <c r="E71" s="149">
        <v>0</v>
      </c>
      <c r="F71" s="147">
        <f>IF(E71="-","-",IF(D71=E71,1,IF(D71=0,120%,E71/D71)))</f>
        <v>1</v>
      </c>
      <c r="G71" s="145" t="s">
        <v>11</v>
      </c>
      <c r="H71" s="148">
        <f>L71</f>
        <v>2</v>
      </c>
      <c r="I71" s="148">
        <f>IF(F71="-","-",IF(G71="прямая",IF(F71&gt;120%,J71,IF(F71&lt;80%,N71,L71)),IF(F71&lt;80%,J71,IF(F71&gt;120%,N71,L71))))</f>
        <v>2</v>
      </c>
      <c r="J71" s="145">
        <v>1</v>
      </c>
      <c r="K71" s="145" t="str">
        <f t="shared" si="6"/>
        <v>гр.4&gt;120%</v>
      </c>
      <c r="L71" s="145">
        <v>2</v>
      </c>
      <c r="M71" s="145" t="s">
        <v>194</v>
      </c>
      <c r="N71" s="145">
        <v>3</v>
      </c>
      <c r="O71" s="145" t="str">
        <f t="shared" si="7"/>
        <v>гр.4&lt;80%</v>
      </c>
    </row>
    <row r="72" spans="2:15" ht="12.75" outlineLevel="1">
      <c r="B72" s="144" t="s">
        <v>236</v>
      </c>
      <c r="C72" s="145" t="s">
        <v>235</v>
      </c>
      <c r="D72" s="149">
        <v>0</v>
      </c>
      <c r="E72" s="149">
        <v>0</v>
      </c>
      <c r="F72" s="147">
        <f>IF(E72="-","-",IF(D72=E72,1,IF(D72=0,120%,E72/D72)))</f>
        <v>1</v>
      </c>
      <c r="G72" s="145" t="s">
        <v>11</v>
      </c>
      <c r="H72" s="148">
        <f>L72</f>
        <v>2</v>
      </c>
      <c r="I72" s="148">
        <f>IF(F72="-","-",IF(G72="прямая",IF(F72&gt;120%,J72,IF(F72&lt;80%,N72,L72)),IF(F72&lt;80%,J72,IF(F72&gt;120%,N72,L72))))</f>
        <v>2</v>
      </c>
      <c r="J72" s="145">
        <v>1</v>
      </c>
      <c r="K72" s="145" t="str">
        <f t="shared" si="6"/>
        <v>гр.4&gt;120%</v>
      </c>
      <c r="L72" s="145">
        <v>2</v>
      </c>
      <c r="M72" s="145" t="s">
        <v>194</v>
      </c>
      <c r="N72" s="145">
        <v>3</v>
      </c>
      <c r="O72" s="145" t="str">
        <f t="shared" si="7"/>
        <v>гр.4&lt;80%</v>
      </c>
    </row>
    <row r="73" spans="2:15" ht="12.75" outlineLevel="1">
      <c r="B73" s="131" t="s">
        <v>237</v>
      </c>
      <c r="C73" s="145" t="s">
        <v>235</v>
      </c>
      <c r="D73" s="149">
        <v>0</v>
      </c>
      <c r="E73" s="149">
        <v>0</v>
      </c>
      <c r="F73" s="147">
        <f>IF(E73="-","-",IF(D73=E73,1,IF(D73=0,120%,E73/D73)))</f>
        <v>1</v>
      </c>
      <c r="G73" s="145" t="s">
        <v>11</v>
      </c>
      <c r="H73" s="148">
        <f>L73</f>
        <v>2</v>
      </c>
      <c r="I73" s="148">
        <f>IF(F73="-","-",IF(G73="прямая",IF(F73&gt;120%,J73,IF(F73&lt;80%,N73,L73)),IF(F73&lt;80%,J73,IF(F73&gt;120%,N73,L73))))</f>
        <v>2</v>
      </c>
      <c r="J73" s="145">
        <v>1</v>
      </c>
      <c r="K73" s="145" t="str">
        <f t="shared" si="6"/>
        <v>гр.4&gt;120%</v>
      </c>
      <c r="L73" s="145">
        <v>2</v>
      </c>
      <c r="M73" s="145" t="s">
        <v>194</v>
      </c>
      <c r="N73" s="145">
        <v>3</v>
      </c>
      <c r="O73" s="145" t="str">
        <f t="shared" si="7"/>
        <v>гр.4&lt;80%</v>
      </c>
    </row>
    <row r="74" spans="2:15" s="132" customFormat="1" ht="12.75">
      <c r="B74" s="158" t="s">
        <v>59</v>
      </c>
      <c r="C74" s="142" t="s">
        <v>235</v>
      </c>
      <c r="D74" s="143">
        <f>D75</f>
        <v>0</v>
      </c>
      <c r="E74" s="143">
        <f>E75</f>
        <v>0</v>
      </c>
      <c r="F74" s="152">
        <f>IF(E74="-","-",IF(D74=E74,1,IF(D74=0,120%,E74/D74)))</f>
        <v>1</v>
      </c>
      <c r="G74" s="154" t="s">
        <v>28</v>
      </c>
      <c r="H74" s="143">
        <f>L74</f>
        <v>2</v>
      </c>
      <c r="I74" s="143">
        <f>IF(F74="-","-",IF(G74="прямая",IF(F74&gt;120%,J74,IF(F74&lt;80%,N74,L74)),IF(F74&lt;80%,J74,IF(F74&gt;120%,N74,L74))))</f>
        <v>2</v>
      </c>
      <c r="J74" s="145">
        <v>1</v>
      </c>
      <c r="K74" s="145" t="str">
        <f t="shared" si="6"/>
        <v>гр.4&lt;80%</v>
      </c>
      <c r="L74" s="145">
        <v>2</v>
      </c>
      <c r="M74" s="145" t="s">
        <v>194</v>
      </c>
      <c r="N74" s="145">
        <v>3</v>
      </c>
      <c r="O74" s="145" t="str">
        <f t="shared" si="7"/>
        <v>гр.4&gt;120%</v>
      </c>
    </row>
    <row r="75" spans="2:15" ht="25.5" outlineLevel="1">
      <c r="B75" s="144" t="s">
        <v>60</v>
      </c>
      <c r="C75" s="145" t="s">
        <v>235</v>
      </c>
      <c r="D75" s="149">
        <v>0</v>
      </c>
      <c r="E75" s="149">
        <v>0</v>
      </c>
      <c r="F75" s="142" t="s">
        <v>8</v>
      </c>
      <c r="G75" s="142" t="s">
        <v>8</v>
      </c>
      <c r="H75" s="142" t="s">
        <v>8</v>
      </c>
      <c r="I75" s="142" t="s">
        <v>8</v>
      </c>
      <c r="J75" s="142" t="s">
        <v>8</v>
      </c>
      <c r="K75" s="142" t="s">
        <v>8</v>
      </c>
      <c r="L75" s="142" t="s">
        <v>8</v>
      </c>
      <c r="M75" s="142" t="s">
        <v>8</v>
      </c>
      <c r="N75" s="142" t="s">
        <v>8</v>
      </c>
      <c r="O75" s="142" t="s">
        <v>8</v>
      </c>
    </row>
    <row r="76" spans="2:15" s="132" customFormat="1" ht="38.25">
      <c r="B76" s="158" t="s">
        <v>61</v>
      </c>
      <c r="C76" s="142" t="s">
        <v>8</v>
      </c>
      <c r="D76" s="142" t="s">
        <v>8</v>
      </c>
      <c r="E76" s="142" t="s">
        <v>8</v>
      </c>
      <c r="F76" s="161" t="s">
        <v>8</v>
      </c>
      <c r="G76" s="142" t="s">
        <v>8</v>
      </c>
      <c r="H76" s="143">
        <f>AVERAGE(H77:H78)</f>
        <v>2</v>
      </c>
      <c r="I76" s="143">
        <f>_xlfn.IFERROR(AVERAGE(I77:I78),"-")</f>
        <v>2</v>
      </c>
      <c r="J76" s="142" t="s">
        <v>8</v>
      </c>
      <c r="K76" s="142" t="s">
        <v>8</v>
      </c>
      <c r="L76" s="142" t="s">
        <v>8</v>
      </c>
      <c r="M76" s="142" t="s">
        <v>8</v>
      </c>
      <c r="N76" s="142" t="s">
        <v>8</v>
      </c>
      <c r="O76" s="142" t="s">
        <v>8</v>
      </c>
    </row>
    <row r="77" spans="2:15" ht="25.5" outlineLevel="1">
      <c r="B77" s="144" t="s">
        <v>238</v>
      </c>
      <c r="C77" s="145" t="s">
        <v>239</v>
      </c>
      <c r="D77" s="149">
        <v>0</v>
      </c>
      <c r="E77" s="149">
        <v>0</v>
      </c>
      <c r="F77" s="147">
        <f>IF(E77="-","-",IF(D77=E77,1,IF(D77=0,120%,E77/D77)))</f>
        <v>1</v>
      </c>
      <c r="G77" s="145" t="s">
        <v>28</v>
      </c>
      <c r="H77" s="148">
        <f>L77</f>
        <v>2</v>
      </c>
      <c r="I77" s="148">
        <f>IF(F77="-","-",IF(G77="прямая",IF(F77&gt;120%,J77,IF(F77&lt;80%,N77,L77)),IF(F77&lt;80%,J77,IF(F77&gt;120%,N77,L77))))</f>
        <v>2</v>
      </c>
      <c r="J77" s="145">
        <v>1</v>
      </c>
      <c r="K77" s="145" t="str">
        <f t="shared" si="6"/>
        <v>гр.4&lt;80%</v>
      </c>
      <c r="L77" s="145">
        <v>2</v>
      </c>
      <c r="M77" s="145" t="s">
        <v>194</v>
      </c>
      <c r="N77" s="145">
        <v>3</v>
      </c>
      <c r="O77" s="145" t="str">
        <f t="shared" si="7"/>
        <v>гр.4&gt;120%</v>
      </c>
    </row>
    <row r="78" spans="2:15" ht="51" outlineLevel="1">
      <c r="B78" s="144" t="s">
        <v>240</v>
      </c>
      <c r="C78" s="145" t="s">
        <v>193</v>
      </c>
      <c r="D78" s="146">
        <v>0</v>
      </c>
      <c r="E78" s="146">
        <v>0</v>
      </c>
      <c r="F78" s="147">
        <f>IF(E78="-","-",IF(D78=E78,1,IF(D78=0,120%,E78/D78)))</f>
        <v>1</v>
      </c>
      <c r="G78" s="145" t="s">
        <v>11</v>
      </c>
      <c r="H78" s="148">
        <f>L78</f>
        <v>2</v>
      </c>
      <c r="I78" s="148">
        <f>IF(F78="-","-",IF(G78="прямая",IF(F78&gt;120%,J78,IF(F78&lt;80%,N78,L78)),IF(F78&lt;80%,J78,IF(F78&gt;120%,N78,L78))))</f>
        <v>2</v>
      </c>
      <c r="J78" s="145">
        <v>1</v>
      </c>
      <c r="K78" s="145" t="str">
        <f t="shared" si="6"/>
        <v>гр.4&gt;120%</v>
      </c>
      <c r="L78" s="145">
        <v>2</v>
      </c>
      <c r="M78" s="145" t="s">
        <v>194</v>
      </c>
      <c r="N78" s="145">
        <v>3</v>
      </c>
      <c r="O78" s="145" t="str">
        <f t="shared" si="7"/>
        <v>гр.4&lt;80%</v>
      </c>
    </row>
    <row r="79" spans="2:15" s="132" customFormat="1" ht="12.75">
      <c r="B79" s="155" t="s">
        <v>241</v>
      </c>
      <c r="C79" s="134" t="s">
        <v>8</v>
      </c>
      <c r="D79" s="134" t="s">
        <v>8</v>
      </c>
      <c r="E79" s="134" t="s">
        <v>8</v>
      </c>
      <c r="F79" s="134" t="s">
        <v>8</v>
      </c>
      <c r="G79" s="134" t="s">
        <v>8</v>
      </c>
      <c r="H79" s="135">
        <f>AVERAGE(H60,H61,H68,H74,H76)</f>
        <v>2</v>
      </c>
      <c r="I79" s="135">
        <f>AVERAGE(I60,I61,I68,I74,I76)</f>
        <v>2</v>
      </c>
      <c r="J79" s="134" t="s">
        <v>8</v>
      </c>
      <c r="K79" s="134" t="s">
        <v>8</v>
      </c>
      <c r="L79" s="134" t="s">
        <v>8</v>
      </c>
      <c r="M79" s="134" t="s">
        <v>8</v>
      </c>
      <c r="N79" s="134" t="s">
        <v>8</v>
      </c>
      <c r="O79" s="134" t="s">
        <v>8</v>
      </c>
    </row>
    <row r="80" spans="2:15" s="132" customFormat="1" ht="15">
      <c r="B80" s="137" t="s">
        <v>242</v>
      </c>
      <c r="C80" s="139"/>
      <c r="D80" s="139"/>
      <c r="E80" s="139"/>
      <c r="F80" s="139"/>
      <c r="G80" s="139"/>
      <c r="H80" s="164">
        <f>0.1*H43+0.7*H58+0.2*H79</f>
        <v>0.8975</v>
      </c>
      <c r="I80" s="164">
        <f>0.1*I43+0.7*I58+0.2*I79</f>
        <v>0.8975</v>
      </c>
      <c r="J80" s="156"/>
      <c r="K80" s="156"/>
      <c r="L80" s="156"/>
      <c r="M80" s="156"/>
      <c r="N80" s="156"/>
      <c r="O80" s="157"/>
    </row>
    <row r="82" ht="19.5">
      <c r="B82" s="125" t="s">
        <v>243</v>
      </c>
    </row>
    <row r="83" spans="2:4" ht="32.25" customHeight="1">
      <c r="B83" s="126" t="s">
        <v>82</v>
      </c>
      <c r="C83" s="126" t="s">
        <v>244</v>
      </c>
      <c r="D83" s="126" t="s">
        <v>245</v>
      </c>
    </row>
    <row r="84" spans="2:4" ht="20.25" customHeight="1">
      <c r="B84" s="155" t="s">
        <v>246</v>
      </c>
      <c r="C84" s="126" t="s">
        <v>81</v>
      </c>
      <c r="D84" s="126" t="s">
        <v>81</v>
      </c>
    </row>
    <row r="85" spans="1:4" ht="48.75" customHeight="1">
      <c r="A85" s="165"/>
      <c r="B85" s="166" t="s">
        <v>247</v>
      </c>
      <c r="C85" s="167">
        <v>4</v>
      </c>
      <c r="D85" s="167">
        <v>4</v>
      </c>
    </row>
    <row r="86" spans="1:4" ht="88.5" customHeight="1">
      <c r="A86" s="165"/>
      <c r="B86" s="166" t="s">
        <v>248</v>
      </c>
      <c r="C86" s="167">
        <v>2</v>
      </c>
      <c r="D86" s="167">
        <v>2</v>
      </c>
    </row>
    <row r="87" spans="1:4" ht="25.5">
      <c r="A87" s="165"/>
      <c r="B87" s="155" t="s">
        <v>249</v>
      </c>
      <c r="C87" s="168">
        <f>C85/MAX(1,(C85-C86))</f>
        <v>2</v>
      </c>
      <c r="D87" s="168">
        <f>D85/MAX(1,(D85-D86))</f>
        <v>2</v>
      </c>
    </row>
    <row r="88" spans="2:4" ht="17.25" customHeight="1">
      <c r="B88" s="155" t="s">
        <v>250</v>
      </c>
      <c r="C88" s="131"/>
      <c r="D88" s="131"/>
    </row>
    <row r="89" spans="1:4" ht="38.25">
      <c r="A89" s="165"/>
      <c r="B89" s="166" t="s">
        <v>251</v>
      </c>
      <c r="C89" s="167">
        <v>4</v>
      </c>
      <c r="D89" s="167">
        <v>4</v>
      </c>
    </row>
    <row r="90" spans="1:4" ht="76.5">
      <c r="A90" s="165"/>
      <c r="B90" s="166" t="s">
        <v>252</v>
      </c>
      <c r="C90" s="167">
        <v>0</v>
      </c>
      <c r="D90" s="167">
        <v>0</v>
      </c>
    </row>
    <row r="91" spans="1:4" ht="25.5">
      <c r="A91" s="165"/>
      <c r="B91" s="155" t="s">
        <v>253</v>
      </c>
      <c r="C91" s="168">
        <f>C89/MAX(1,(C89-C90))</f>
        <v>1</v>
      </c>
      <c r="D91" s="168">
        <f>D89/MAX(1,(D89-D90))</f>
        <v>1</v>
      </c>
    </row>
    <row r="92" spans="2:4" ht="12.75">
      <c r="B92" s="155" t="s">
        <v>254</v>
      </c>
      <c r="C92" s="131"/>
      <c r="D92" s="131"/>
    </row>
    <row r="93" spans="1:4" ht="51">
      <c r="A93" s="165"/>
      <c r="B93" s="166" t="s">
        <v>255</v>
      </c>
      <c r="C93" s="167">
        <v>0</v>
      </c>
      <c r="D93" s="167">
        <v>0</v>
      </c>
    </row>
    <row r="94" spans="1:4" ht="25.5">
      <c r="A94" s="165"/>
      <c r="B94" s="166" t="s">
        <v>256</v>
      </c>
      <c r="C94" s="167">
        <v>4</v>
      </c>
      <c r="D94" s="167">
        <v>4</v>
      </c>
    </row>
    <row r="95" spans="1:4" ht="25.5">
      <c r="A95" s="165"/>
      <c r="B95" s="155" t="s">
        <v>257</v>
      </c>
      <c r="C95" s="168">
        <f>C94/MAX(1,(C94-C93))</f>
        <v>1</v>
      </c>
      <c r="D95" s="168">
        <f>D94/MAX(1,(D94-D93))</f>
        <v>1</v>
      </c>
    </row>
    <row r="96" spans="2:4" ht="15">
      <c r="B96" s="169" t="s">
        <v>258</v>
      </c>
      <c r="C96" s="168">
        <f>IF((C87*0.4+C91*0.4+C95*0.2)=0,0,IF((C87*0.4+C91*0.4+C95*0.2)&lt;1,1,(C87*0.4+C91*0.4+C95*0.2)))</f>
        <v>1.4000000000000001</v>
      </c>
      <c r="D96" s="168">
        <f>IF((D87*0.4+D91*0.4+D95*0.2)=0,0,IF((D87*0.4+D91*0.4+D95*0.2)&lt;1,1,(D87*0.4+D91*0.4+D95*0.2)))</f>
        <v>1.4000000000000001</v>
      </c>
    </row>
    <row r="97" spans="2:4" ht="15">
      <c r="B97" s="170"/>
      <c r="C97" s="171">
        <f>C87*0.4+C91*0.4+C95*0.2</f>
        <v>1.4000000000000001</v>
      </c>
      <c r="D97" s="172">
        <f>D87*0.4+D91*0.4+D95*0.2</f>
        <v>1.4000000000000001</v>
      </c>
    </row>
    <row r="98" ht="15">
      <c r="B98" s="170"/>
    </row>
    <row r="99" ht="19.5">
      <c r="B99" s="125" t="s">
        <v>259</v>
      </c>
    </row>
    <row r="100" spans="2:9" ht="54.75" customHeight="1">
      <c r="B100" s="286" t="s">
        <v>82</v>
      </c>
      <c r="C100" s="294" t="s">
        <v>169</v>
      </c>
      <c r="D100" s="297" t="s">
        <v>260</v>
      </c>
      <c r="E100" s="298"/>
      <c r="F100" s="286" t="s">
        <v>261</v>
      </c>
      <c r="G100" s="286" t="s">
        <v>262</v>
      </c>
      <c r="H100" s="286" t="s">
        <v>263</v>
      </c>
      <c r="I100" s="286" t="s">
        <v>264</v>
      </c>
    </row>
    <row r="101" spans="2:9" ht="30.75" customHeight="1">
      <c r="B101" s="286"/>
      <c r="C101" s="295"/>
      <c r="D101" s="126" t="s">
        <v>170</v>
      </c>
      <c r="E101" s="126" t="s">
        <v>171</v>
      </c>
      <c r="F101" s="286"/>
      <c r="G101" s="286"/>
      <c r="H101" s="286"/>
      <c r="I101" s="286"/>
    </row>
    <row r="102" spans="2:9" ht="12.75">
      <c r="B102" s="173" t="s">
        <v>176</v>
      </c>
      <c r="C102" s="129" t="s">
        <v>8</v>
      </c>
      <c r="D102" s="174">
        <f>D9</f>
        <v>0.002325581395348837</v>
      </c>
      <c r="E102" s="174">
        <f>E9</f>
        <v>0.002325581395348837</v>
      </c>
      <c r="F102" s="175">
        <f>IF(C125=B158,C118,IF(C125=B159,C119,IF(C125=B160,C121,C122)))</f>
        <v>0.3</v>
      </c>
      <c r="G102" s="176" t="str">
        <f>IF(E102&lt;=D102*(1-F102),"достигнуто с улучшением",IF(E102&lt;=D102*(1+F102),"достигнуто","не достигнуто"))</f>
        <v>достигнуто</v>
      </c>
      <c r="H102" s="177" t="s">
        <v>265</v>
      </c>
      <c r="I102" s="178">
        <f>IF(H102="-",-1,IF(G102="достигнуто",0,IF(G102="не достигнуто",-1,1)))</f>
        <v>0</v>
      </c>
    </row>
    <row r="103" spans="2:9" ht="25.5">
      <c r="B103" s="173" t="s">
        <v>181</v>
      </c>
      <c r="C103" s="129" t="s">
        <v>8</v>
      </c>
      <c r="D103" s="174">
        <f>D18</f>
        <v>0</v>
      </c>
      <c r="E103" s="174">
        <f>E18</f>
        <v>0</v>
      </c>
      <c r="F103" s="177">
        <f>D114</f>
        <v>0.15</v>
      </c>
      <c r="G103" s="176" t="str">
        <f>IF(E103&lt;=D103*(1-F103),"достигнуто с улучшением",IF(E103&lt;=D103*(1+F103),"достигнуто","не достигнуто"))</f>
        <v>достигнуто с улучшением</v>
      </c>
      <c r="H103" s="177" t="s">
        <v>265</v>
      </c>
      <c r="I103" s="178">
        <f>IF(H103="-",-1,IF(G103="достигнуто",0,IF(G103="не достигнуто",-1,1)))</f>
        <v>1</v>
      </c>
    </row>
    <row r="104" spans="2:9" ht="12.75">
      <c r="B104" s="173" t="s">
        <v>242</v>
      </c>
      <c r="C104" s="129" t="s">
        <v>8</v>
      </c>
      <c r="D104" s="174">
        <f>H80</f>
        <v>0.8975</v>
      </c>
      <c r="E104" s="174">
        <f>I80</f>
        <v>0.8975</v>
      </c>
      <c r="F104" s="162">
        <f>$F$102</f>
        <v>0.3</v>
      </c>
      <c r="G104" s="176" t="str">
        <f>IF(E104&lt;=D104*(1-F104),"достигнуто с улучшением",IF(E104&lt;=D104*(1+F104),"достигнуто","не достигнуто"))</f>
        <v>достигнуто</v>
      </c>
      <c r="H104" s="177" t="s">
        <v>265</v>
      </c>
      <c r="I104" s="178">
        <f>IF(H104="-",-1,IF(G104="достигнуто",0,IF(G104="не достигнуто",-1,1)))</f>
        <v>0</v>
      </c>
    </row>
    <row r="105" spans="2:9" ht="12.75">
      <c r="B105" s="173" t="s">
        <v>266</v>
      </c>
      <c r="C105" s="129" t="s">
        <v>8</v>
      </c>
      <c r="D105" s="174">
        <f>C96</f>
        <v>1.4000000000000001</v>
      </c>
      <c r="E105" s="174">
        <f>D96</f>
        <v>1.4000000000000001</v>
      </c>
      <c r="F105" s="162">
        <f>$F$102</f>
        <v>0.3</v>
      </c>
      <c r="G105" s="176" t="str">
        <f>IF(E105&lt;=D105*(1-F105),"достигнуто с улучшением",IF(E105&lt;=D105*(1+F105),"достигнуто","не достигнуто"))</f>
        <v>достигнуто</v>
      </c>
      <c r="H105" s="177" t="s">
        <v>265</v>
      </c>
      <c r="I105" s="178">
        <f>IF(H105="-",-1,IF(G105="достигнуто",0,IF(G105="не достигнуто",-1,1)))</f>
        <v>0</v>
      </c>
    </row>
    <row r="106" spans="2:9" ht="12.75">
      <c r="B106" s="179"/>
      <c r="C106" s="180"/>
      <c r="D106" s="181"/>
      <c r="E106" s="181"/>
      <c r="F106" s="182"/>
      <c r="G106" s="183"/>
      <c r="H106" s="182"/>
      <c r="I106" s="184"/>
    </row>
    <row r="107" ht="12.75">
      <c r="B107" s="185" t="s">
        <v>267</v>
      </c>
    </row>
    <row r="108" spans="2:3" ht="12.75">
      <c r="B108" s="186" t="s">
        <v>268</v>
      </c>
      <c r="C108" s="187">
        <f>I102*C130+I103*D130</f>
        <v>0.25</v>
      </c>
    </row>
    <row r="109" spans="2:3" ht="12.75">
      <c r="B109" s="173" t="s">
        <v>269</v>
      </c>
      <c r="C109" s="148">
        <f>I102*C131+I104*E131+I105*D131</f>
        <v>0</v>
      </c>
    </row>
    <row r="111" ht="12.75">
      <c r="B111" s="185" t="s">
        <v>270</v>
      </c>
    </row>
    <row r="112" spans="2:4" ht="25.5">
      <c r="B112" s="126" t="s">
        <v>271</v>
      </c>
      <c r="C112" s="126" t="s">
        <v>272</v>
      </c>
      <c r="D112" s="126" t="s">
        <v>273</v>
      </c>
    </row>
    <row r="113" spans="2:4" ht="12.75">
      <c r="B113" s="133" t="s">
        <v>268</v>
      </c>
      <c r="C113" s="188"/>
      <c r="D113" s="188"/>
    </row>
    <row r="114" spans="2:4" ht="12.75">
      <c r="B114" s="189" t="s">
        <v>299</v>
      </c>
      <c r="C114" s="190">
        <v>0.25</v>
      </c>
      <c r="D114" s="288">
        <v>0.15</v>
      </c>
    </row>
    <row r="115" spans="2:4" ht="12.75">
      <c r="B115" s="189" t="s">
        <v>300</v>
      </c>
      <c r="C115" s="190">
        <v>0.2</v>
      </c>
      <c r="D115" s="289"/>
    </row>
    <row r="116" spans="2:4" ht="25.5">
      <c r="B116" s="189" t="s">
        <v>274</v>
      </c>
      <c r="C116" s="191" t="s">
        <v>275</v>
      </c>
      <c r="D116" s="290"/>
    </row>
    <row r="117" spans="2:4" ht="12.75">
      <c r="B117" s="291" t="s">
        <v>305</v>
      </c>
      <c r="C117" s="292"/>
      <c r="D117" s="293"/>
    </row>
    <row r="118" spans="2:4" ht="12.75">
      <c r="B118" s="189" t="s">
        <v>276</v>
      </c>
      <c r="C118" s="280">
        <v>0.3</v>
      </c>
      <c r="D118" s="281"/>
    </row>
    <row r="119" spans="2:4" ht="12.75">
      <c r="B119" s="189" t="s">
        <v>274</v>
      </c>
      <c r="C119" s="280">
        <v>0.25</v>
      </c>
      <c r="D119" s="281"/>
    </row>
    <row r="120" spans="2:4" ht="12.75">
      <c r="B120" s="291" t="s">
        <v>277</v>
      </c>
      <c r="C120" s="292"/>
      <c r="D120" s="293"/>
    </row>
    <row r="121" spans="2:4" ht="12.75">
      <c r="B121" s="189" t="s">
        <v>276</v>
      </c>
      <c r="C121" s="280">
        <v>0.35</v>
      </c>
      <c r="D121" s="281"/>
    </row>
    <row r="122" spans="2:4" ht="12.75">
      <c r="B122" s="189" t="s">
        <v>278</v>
      </c>
      <c r="C122" s="280">
        <v>0.3</v>
      </c>
      <c r="D122" s="281"/>
    </row>
    <row r="123" spans="2:4" ht="12.75">
      <c r="B123" s="189" t="s">
        <v>274</v>
      </c>
      <c r="C123" s="282" t="s">
        <v>279</v>
      </c>
      <c r="D123" s="283"/>
    </row>
    <row r="124" s="192" customFormat="1" ht="12.75"/>
    <row r="125" spans="2:4" ht="26.25" customHeight="1" hidden="1">
      <c r="B125" s="189" t="s">
        <v>280</v>
      </c>
      <c r="C125" s="284" t="s">
        <v>281</v>
      </c>
      <c r="D125" s="285"/>
    </row>
    <row r="126" ht="12.75">
      <c r="B126" s="193"/>
    </row>
    <row r="128" ht="12.75">
      <c r="B128" s="185" t="s">
        <v>282</v>
      </c>
    </row>
    <row r="129" spans="2:5" ht="25.5">
      <c r="B129" s="126" t="s">
        <v>283</v>
      </c>
      <c r="C129" s="126" t="s">
        <v>284</v>
      </c>
      <c r="D129" s="286" t="s">
        <v>285</v>
      </c>
      <c r="E129" s="286"/>
    </row>
    <row r="130" spans="2:5" ht="12.75">
      <c r="B130" s="173" t="s">
        <v>268</v>
      </c>
      <c r="C130" s="194">
        <v>0.75</v>
      </c>
      <c r="D130" s="194">
        <f>1-C130</f>
        <v>0.25</v>
      </c>
      <c r="E130" s="195">
        <v>0</v>
      </c>
    </row>
    <row r="131" spans="2:5" ht="12.75">
      <c r="B131" s="173" t="s">
        <v>269</v>
      </c>
      <c r="C131" s="194">
        <v>0.65</v>
      </c>
      <c r="D131" s="194">
        <v>0.25</v>
      </c>
      <c r="E131" s="196">
        <v>0.1</v>
      </c>
    </row>
    <row r="133" ht="19.5">
      <c r="B133" s="125" t="s">
        <v>286</v>
      </c>
    </row>
    <row r="136" ht="12.75">
      <c r="B136" s="132" t="s">
        <v>287</v>
      </c>
    </row>
    <row r="137" spans="2:3" ht="12.75">
      <c r="B137" s="131" t="s">
        <v>288</v>
      </c>
      <c r="C137" s="197">
        <f>C108*$C$139</f>
        <v>0.005</v>
      </c>
    </row>
    <row r="138" spans="2:3" ht="12.75">
      <c r="B138" s="131" t="s">
        <v>289</v>
      </c>
      <c r="C138" s="197">
        <f>C109*$C$139</f>
        <v>0</v>
      </c>
    </row>
    <row r="139" spans="2:3" ht="25.5">
      <c r="B139" s="166" t="s">
        <v>290</v>
      </c>
      <c r="C139" s="198">
        <f>C145</f>
        <v>0.02</v>
      </c>
    </row>
    <row r="140" spans="2:4" ht="12.75">
      <c r="B140" s="165"/>
      <c r="C140" s="165"/>
      <c r="D140" s="165"/>
    </row>
    <row r="142" ht="12.75">
      <c r="B142" s="185" t="s">
        <v>291</v>
      </c>
    </row>
    <row r="143" spans="2:3" ht="12.75">
      <c r="B143" s="199" t="s">
        <v>301</v>
      </c>
      <c r="C143" s="198">
        <v>0.005</v>
      </c>
    </row>
    <row r="144" spans="2:3" ht="12.75">
      <c r="B144" s="199" t="s">
        <v>302</v>
      </c>
      <c r="C144" s="198">
        <v>0.01</v>
      </c>
    </row>
    <row r="145" spans="2:3" ht="12.75">
      <c r="B145" s="199" t="s">
        <v>303</v>
      </c>
      <c r="C145" s="198">
        <v>0.02</v>
      </c>
    </row>
    <row r="146" spans="2:3" ht="12.75">
      <c r="B146" s="200"/>
      <c r="C146" s="201"/>
    </row>
    <row r="147" spans="2:3" ht="12.75">
      <c r="B147" s="132" t="s">
        <v>292</v>
      </c>
      <c r="C147" s="201"/>
    </row>
    <row r="148" spans="2:3" ht="12.75">
      <c r="B148" s="189" t="s">
        <v>293</v>
      </c>
      <c r="C148" s="198">
        <v>-0.03</v>
      </c>
    </row>
    <row r="149" spans="2:3" ht="38.25">
      <c r="B149" s="189" t="s">
        <v>294</v>
      </c>
      <c r="C149" s="131"/>
    </row>
    <row r="150" spans="2:3" ht="12.75">
      <c r="B150" s="199" t="s">
        <v>301</v>
      </c>
      <c r="C150" s="198">
        <v>0.2</v>
      </c>
    </row>
    <row r="151" spans="2:3" ht="12.75">
      <c r="B151" s="199" t="s">
        <v>302</v>
      </c>
      <c r="C151" s="198">
        <v>0.15</v>
      </c>
    </row>
    <row r="152" spans="2:3" ht="12.75">
      <c r="B152" s="199" t="s">
        <v>303</v>
      </c>
      <c r="C152" s="198">
        <v>0.1</v>
      </c>
    </row>
    <row r="153" spans="2:7" ht="12.75">
      <c r="B153" s="287" t="s">
        <v>295</v>
      </c>
      <c r="C153" s="287"/>
      <c r="D153" s="287"/>
      <c r="E153" s="287"/>
      <c r="F153" s="287"/>
      <c r="G153" s="287"/>
    </row>
    <row r="158" s="124" customFormat="1" ht="12.75" hidden="1">
      <c r="B158" s="202" t="s">
        <v>281</v>
      </c>
    </row>
    <row r="159" s="124" customFormat="1" ht="12.75" hidden="1">
      <c r="B159" s="202" t="s">
        <v>296</v>
      </c>
    </row>
    <row r="160" s="124" customFormat="1" ht="12.75" hidden="1">
      <c r="B160" s="202" t="s">
        <v>297</v>
      </c>
    </row>
    <row r="161" s="124" customFormat="1" ht="12.75" hidden="1">
      <c r="B161" s="202" t="s">
        <v>298</v>
      </c>
    </row>
    <row r="165" ht="12.75">
      <c r="E165" s="203"/>
    </row>
  </sheetData>
  <sheetProtection/>
  <mergeCells count="35">
    <mergeCell ref="B1:E1"/>
    <mergeCell ref="B2:E2"/>
    <mergeCell ref="B4:B5"/>
    <mergeCell ref="C4:C5"/>
    <mergeCell ref="D4:E4"/>
    <mergeCell ref="B12:B13"/>
    <mergeCell ref="C12:C13"/>
    <mergeCell ref="D12:E12"/>
    <mergeCell ref="I100:I101"/>
    <mergeCell ref="B21:B22"/>
    <mergeCell ref="C21:C22"/>
    <mergeCell ref="D21:E21"/>
    <mergeCell ref="F21:F22"/>
    <mergeCell ref="G21:G22"/>
    <mergeCell ref="H21:H22"/>
    <mergeCell ref="C121:D121"/>
    <mergeCell ref="I21:I22"/>
    <mergeCell ref="J21:O21"/>
    <mergeCell ref="J23:O23"/>
    <mergeCell ref="B100:B101"/>
    <mergeCell ref="C100:C101"/>
    <mergeCell ref="D100:E100"/>
    <mergeCell ref="F100:F101"/>
    <mergeCell ref="G100:G101"/>
    <mergeCell ref="H100:H101"/>
    <mergeCell ref="C122:D122"/>
    <mergeCell ref="C123:D123"/>
    <mergeCell ref="C125:D125"/>
    <mergeCell ref="D129:E129"/>
    <mergeCell ref="B153:G153"/>
    <mergeCell ref="D114:D116"/>
    <mergeCell ref="B117:D117"/>
    <mergeCell ref="C118:D118"/>
    <mergeCell ref="C119:D119"/>
    <mergeCell ref="B120:D120"/>
  </mergeCells>
  <dataValidations count="2">
    <dataValidation type="list" allowBlank="1" showInputMessage="1" showErrorMessage="1" sqref="H102:H106">
      <formula1>"+,-"</formula1>
    </dataValidation>
    <dataValidation type="list" allowBlank="1" showInputMessage="1" showErrorMessage="1" sqref="C125:D125">
      <formula1>$B$158:$B$161</formula1>
    </dataValidation>
  </dataValidations>
  <printOptions/>
  <pageMargins left="0.7" right="0.7" top="0.75" bottom="0.75" header="0.3" footer="0.3"/>
  <pageSetup horizontalDpi="600" verticalDpi="600" orientation="portrait" paperSize="9" scale="38" r:id="rId1"/>
  <colBreaks count="2" manualBreakCount="2">
    <brk id="1" max="155" man="1"/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K49"/>
  <sheetViews>
    <sheetView zoomScale="85" zoomScaleNormal="85" zoomScalePageLayoutView="0" workbookViewId="0" topLeftCell="A1">
      <selection activeCell="AM15" sqref="AM15:AR15"/>
    </sheetView>
  </sheetViews>
  <sheetFormatPr defaultColWidth="0.85546875" defaultRowHeight="12.75"/>
  <cols>
    <col min="1" max="5" width="0.85546875" style="302" customWidth="1"/>
    <col min="6" max="6" width="1.28515625" style="302" customWidth="1"/>
    <col min="7" max="7" width="2.00390625" style="302" customWidth="1"/>
    <col min="8" max="8" width="1.8515625" style="302" customWidth="1"/>
    <col min="9" max="9" width="2.28125" style="302" customWidth="1"/>
    <col min="10" max="10" width="2.00390625" style="302" customWidth="1"/>
    <col min="11" max="11" width="2.140625" style="302" customWidth="1"/>
    <col min="12" max="12" width="2.28125" style="302" customWidth="1"/>
    <col min="13" max="18" width="0.85546875" style="302" customWidth="1"/>
    <col min="19" max="20" width="2.28125" style="302" customWidth="1"/>
    <col min="21" max="21" width="2.57421875" style="302" customWidth="1"/>
    <col min="22" max="22" width="2.28125" style="302" customWidth="1"/>
    <col min="23" max="24" width="2.421875" style="302" customWidth="1"/>
    <col min="25" max="25" width="2.140625" style="302" customWidth="1"/>
    <col min="26" max="26" width="2.57421875" style="302" customWidth="1"/>
    <col min="27" max="32" width="0.85546875" style="302" customWidth="1"/>
    <col min="33" max="44" width="2.28125" style="302" customWidth="1"/>
    <col min="45" max="56" width="0.85546875" style="302" customWidth="1"/>
    <col min="57" max="57" width="3.28125" style="302" customWidth="1"/>
    <col min="58" max="58" width="4.00390625" style="302" customWidth="1"/>
    <col min="59" max="59" width="3.140625" style="302" customWidth="1"/>
    <col min="60" max="60" width="2.421875" style="302" customWidth="1"/>
    <col min="61" max="61" width="3.140625" style="302" customWidth="1"/>
    <col min="62" max="62" width="2.57421875" style="302" customWidth="1"/>
    <col min="63" max="76" width="0.85546875" style="302" customWidth="1"/>
    <col min="77" max="77" width="0.2890625" style="302" customWidth="1"/>
    <col min="78" max="145" width="0.85546875" style="302" customWidth="1"/>
    <col min="146" max="151" width="1.421875" style="302" customWidth="1"/>
    <col min="152" max="16384" width="0.85546875" style="302" customWidth="1"/>
  </cols>
  <sheetData>
    <row r="1" spans="1:167" ht="52.5" customHeight="1">
      <c r="A1" s="301" t="s">
        <v>306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/>
      <c r="BH1" s="301"/>
      <c r="BI1" s="301"/>
      <c r="BJ1" s="301"/>
      <c r="BK1" s="301"/>
      <c r="BL1" s="301"/>
      <c r="BM1" s="301"/>
      <c r="BN1" s="301"/>
      <c r="BO1" s="301"/>
      <c r="BP1" s="301"/>
      <c r="BQ1" s="301"/>
      <c r="BR1" s="301"/>
      <c r="BS1" s="301"/>
      <c r="BT1" s="301"/>
      <c r="BU1" s="301"/>
      <c r="BV1" s="301"/>
      <c r="BW1" s="301"/>
      <c r="BX1" s="301"/>
      <c r="BY1" s="301"/>
      <c r="BZ1" s="301"/>
      <c r="CA1" s="301"/>
      <c r="CB1" s="301"/>
      <c r="CC1" s="301"/>
      <c r="CD1" s="301"/>
      <c r="CE1" s="301"/>
      <c r="CF1" s="301"/>
      <c r="CG1" s="301"/>
      <c r="CH1" s="301"/>
      <c r="CI1" s="301"/>
      <c r="CJ1" s="301"/>
      <c r="CK1" s="301"/>
      <c r="CL1" s="301"/>
      <c r="CM1" s="301"/>
      <c r="CN1" s="301"/>
      <c r="CO1" s="301"/>
      <c r="CP1" s="301"/>
      <c r="CQ1" s="301"/>
      <c r="CR1" s="301"/>
      <c r="CS1" s="301"/>
      <c r="CT1" s="301"/>
      <c r="CU1" s="301"/>
      <c r="CV1" s="301"/>
      <c r="CW1" s="301"/>
      <c r="CX1" s="301"/>
      <c r="CY1" s="301"/>
      <c r="CZ1" s="301"/>
      <c r="DA1" s="301"/>
      <c r="DB1" s="301"/>
      <c r="DC1" s="301"/>
      <c r="DD1" s="301"/>
      <c r="DE1" s="301"/>
      <c r="DF1" s="301"/>
      <c r="DG1" s="301"/>
      <c r="DH1" s="301"/>
      <c r="DI1" s="301"/>
      <c r="DJ1" s="301"/>
      <c r="DK1" s="301"/>
      <c r="DL1" s="301"/>
      <c r="DM1" s="301"/>
      <c r="DN1" s="301"/>
      <c r="DO1" s="301"/>
      <c r="DP1" s="301"/>
      <c r="DQ1" s="301"/>
      <c r="DR1" s="301"/>
      <c r="DS1" s="301"/>
      <c r="DT1" s="301"/>
      <c r="DU1" s="301"/>
      <c r="DV1" s="301"/>
      <c r="DW1" s="301"/>
      <c r="DX1" s="301"/>
      <c r="DY1" s="301"/>
      <c r="DZ1" s="301"/>
      <c r="EA1" s="301"/>
      <c r="EB1" s="301"/>
      <c r="EC1" s="301"/>
      <c r="ED1" s="301"/>
      <c r="EE1" s="301"/>
      <c r="EF1" s="301"/>
      <c r="EG1" s="301"/>
      <c r="EH1" s="301"/>
      <c r="EI1" s="301"/>
      <c r="EJ1" s="301"/>
      <c r="EK1" s="301"/>
      <c r="EL1" s="301"/>
      <c r="EM1" s="301"/>
      <c r="EN1" s="301"/>
      <c r="EO1" s="301"/>
      <c r="EP1" s="301"/>
      <c r="EQ1" s="301"/>
      <c r="ER1" s="301"/>
      <c r="ES1" s="301"/>
      <c r="ET1" s="301"/>
      <c r="EU1" s="301"/>
      <c r="EV1" s="301"/>
      <c r="EW1" s="301"/>
      <c r="EX1" s="301"/>
      <c r="EY1" s="301"/>
      <c r="EZ1" s="301"/>
      <c r="FA1" s="301"/>
      <c r="FB1" s="301"/>
      <c r="FC1" s="301"/>
      <c r="FD1" s="301"/>
      <c r="FE1" s="301"/>
      <c r="FF1" s="301"/>
      <c r="FG1" s="301"/>
      <c r="FH1" s="301"/>
      <c r="FI1" s="301"/>
      <c r="FJ1" s="301"/>
      <c r="FK1" s="301"/>
    </row>
    <row r="2" spans="1:24" s="304" customFormat="1" ht="15.75">
      <c r="A2" s="303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</row>
    <row r="3" spans="1:167" s="304" customFormat="1" ht="15.75">
      <c r="A3" s="305" t="s">
        <v>307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  <c r="BD3" s="305"/>
      <c r="BE3" s="305"/>
      <c r="BF3" s="305"/>
      <c r="BG3" s="305"/>
      <c r="BH3" s="305"/>
      <c r="BI3" s="305"/>
      <c r="BJ3" s="305"/>
      <c r="BK3" s="305"/>
      <c r="BL3" s="305"/>
      <c r="BM3" s="305"/>
      <c r="BN3" s="305"/>
      <c r="BO3" s="305"/>
      <c r="BP3" s="305"/>
      <c r="BQ3" s="305"/>
      <c r="BR3" s="305"/>
      <c r="BS3" s="305"/>
      <c r="BT3" s="305"/>
      <c r="BU3" s="305"/>
      <c r="BV3" s="305"/>
      <c r="BW3" s="305"/>
      <c r="BX3" s="305"/>
      <c r="BY3" s="305"/>
      <c r="BZ3" s="305"/>
      <c r="CA3" s="305"/>
      <c r="CB3" s="305"/>
      <c r="CC3" s="305"/>
      <c r="CD3" s="305"/>
      <c r="CE3" s="305"/>
      <c r="CF3" s="305"/>
      <c r="CG3" s="305"/>
      <c r="CH3" s="305"/>
      <c r="CI3" s="305"/>
      <c r="CJ3" s="305"/>
      <c r="CK3" s="305"/>
      <c r="CL3" s="305"/>
      <c r="CM3" s="305"/>
      <c r="CN3" s="305"/>
      <c r="CO3" s="305"/>
      <c r="CP3" s="305"/>
      <c r="CQ3" s="305"/>
      <c r="CR3" s="305"/>
      <c r="CS3" s="305"/>
      <c r="CT3" s="305"/>
      <c r="CU3" s="305"/>
      <c r="CV3" s="305"/>
      <c r="CW3" s="305"/>
      <c r="CX3" s="305"/>
      <c r="CY3" s="305"/>
      <c r="CZ3" s="305"/>
      <c r="DA3" s="305"/>
      <c r="DB3" s="305"/>
      <c r="DC3" s="305"/>
      <c r="DD3" s="305"/>
      <c r="DE3" s="305"/>
      <c r="DF3" s="305"/>
      <c r="DG3" s="305"/>
      <c r="DH3" s="305"/>
      <c r="DI3" s="305"/>
      <c r="DJ3" s="305"/>
      <c r="DK3" s="305"/>
      <c r="DL3" s="305"/>
      <c r="DM3" s="305"/>
      <c r="DN3" s="305"/>
      <c r="DO3" s="305"/>
      <c r="DP3" s="305"/>
      <c r="DQ3" s="305"/>
      <c r="DR3" s="305"/>
      <c r="DS3" s="305"/>
      <c r="DT3" s="305"/>
      <c r="DU3" s="305"/>
      <c r="DV3" s="305"/>
      <c r="DW3" s="305"/>
      <c r="DX3" s="305"/>
      <c r="DY3" s="305"/>
      <c r="DZ3" s="305"/>
      <c r="EA3" s="305"/>
      <c r="EB3" s="305"/>
      <c r="EC3" s="305"/>
      <c r="ED3" s="305"/>
      <c r="EE3" s="305"/>
      <c r="EF3" s="305"/>
      <c r="EG3" s="305"/>
      <c r="EH3" s="305"/>
      <c r="EI3" s="305"/>
      <c r="EJ3" s="305"/>
      <c r="EK3" s="305"/>
      <c r="EL3" s="305"/>
      <c r="EM3" s="305"/>
      <c r="EN3" s="305"/>
      <c r="EO3" s="305"/>
      <c r="EP3" s="305"/>
      <c r="EQ3" s="305"/>
      <c r="ER3" s="305"/>
      <c r="ES3" s="305"/>
      <c r="ET3" s="305"/>
      <c r="EU3" s="305"/>
      <c r="EV3" s="305"/>
      <c r="EW3" s="305"/>
      <c r="EX3" s="305"/>
      <c r="EY3" s="305"/>
      <c r="EZ3" s="305"/>
      <c r="FA3" s="305"/>
      <c r="FB3" s="305"/>
      <c r="FC3" s="305"/>
      <c r="FD3" s="305"/>
      <c r="FE3" s="305"/>
      <c r="FF3" s="305"/>
      <c r="FG3" s="305"/>
      <c r="FH3" s="305"/>
      <c r="FI3" s="305"/>
      <c r="FJ3" s="305"/>
      <c r="FK3" s="305"/>
    </row>
    <row r="4" spans="1:167" s="304" customFormat="1" ht="15.75" customHeight="1">
      <c r="A4" s="306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306"/>
      <c r="AN4" s="306"/>
      <c r="AO4" s="306"/>
      <c r="AP4" s="306"/>
      <c r="AQ4" s="306"/>
      <c r="AR4" s="306"/>
      <c r="AS4" s="306"/>
      <c r="AT4" s="306"/>
      <c r="AU4" s="306"/>
      <c r="AV4" s="306"/>
      <c r="AW4" s="306"/>
      <c r="AX4" s="306"/>
      <c r="AY4" s="306"/>
      <c r="AZ4" s="306"/>
      <c r="BA4" s="306"/>
      <c r="BB4" s="306"/>
      <c r="BC4" s="306"/>
      <c r="BD4" s="306"/>
      <c r="BE4" s="306"/>
      <c r="BF4" s="306"/>
      <c r="BG4" s="306"/>
      <c r="BH4" s="306"/>
      <c r="BI4" s="306"/>
      <c r="BJ4" s="306"/>
      <c r="BK4" s="306"/>
      <c r="BL4" s="306"/>
      <c r="BM4" s="306"/>
      <c r="BN4" s="306"/>
      <c r="BO4" s="306"/>
      <c r="BP4" s="306"/>
      <c r="BQ4" s="306"/>
      <c r="BR4" s="306"/>
      <c r="BS4" s="306"/>
      <c r="BT4" s="306"/>
      <c r="CC4" s="307" t="s">
        <v>308</v>
      </c>
      <c r="CD4" s="308" t="s">
        <v>309</v>
      </c>
      <c r="CE4" s="308"/>
      <c r="CF4" s="308"/>
      <c r="CG4" s="308"/>
      <c r="CH4" s="308"/>
      <c r="CI4" s="308"/>
      <c r="CJ4" s="308"/>
      <c r="CK4" s="308"/>
      <c r="CL4" s="308"/>
      <c r="CM4" s="308"/>
      <c r="CN4" s="308"/>
      <c r="CO4" s="308"/>
      <c r="CP4" s="308"/>
      <c r="CQ4" s="306"/>
      <c r="CR4" s="306"/>
      <c r="CS4" s="306"/>
      <c r="CT4" s="306"/>
      <c r="CU4" s="306"/>
      <c r="CV4" s="306"/>
      <c r="CW4" s="306"/>
      <c r="CX4" s="306"/>
      <c r="CY4" s="306"/>
      <c r="CZ4" s="306"/>
      <c r="DA4" s="306"/>
      <c r="DB4" s="306"/>
      <c r="DC4" s="306"/>
      <c r="DD4" s="306"/>
      <c r="DE4" s="306"/>
      <c r="DF4" s="306"/>
      <c r="DG4" s="306"/>
      <c r="DH4" s="306"/>
      <c r="DI4" s="306"/>
      <c r="DJ4" s="306"/>
      <c r="DK4" s="306"/>
      <c r="DL4" s="306"/>
      <c r="DM4" s="306"/>
      <c r="DN4" s="306"/>
      <c r="DO4" s="306"/>
      <c r="DP4" s="306"/>
      <c r="DQ4" s="306"/>
      <c r="DR4" s="306"/>
      <c r="DS4" s="306"/>
      <c r="DT4" s="306"/>
      <c r="DU4" s="306"/>
      <c r="DV4" s="306"/>
      <c r="DW4" s="306"/>
      <c r="DX4" s="306"/>
      <c r="DY4" s="306"/>
      <c r="DZ4" s="306"/>
      <c r="EA4" s="306"/>
      <c r="EB4" s="306"/>
      <c r="EC4" s="306"/>
      <c r="ED4" s="306"/>
      <c r="EE4" s="306"/>
      <c r="EF4" s="306"/>
      <c r="EG4" s="306"/>
      <c r="EH4" s="306"/>
      <c r="EI4" s="306"/>
      <c r="EJ4" s="306"/>
      <c r="EK4" s="306"/>
      <c r="EL4" s="306"/>
      <c r="EM4" s="306"/>
      <c r="EN4" s="306"/>
      <c r="EO4" s="306"/>
      <c r="EP4" s="306"/>
      <c r="EQ4" s="306"/>
      <c r="ER4" s="306"/>
      <c r="ES4" s="306"/>
      <c r="ET4" s="306"/>
      <c r="EU4" s="306"/>
      <c r="EV4" s="306"/>
      <c r="EW4" s="306"/>
      <c r="EX4" s="306"/>
      <c r="EY4" s="306"/>
      <c r="EZ4" s="306"/>
      <c r="FA4" s="306"/>
      <c r="FB4" s="306"/>
      <c r="FC4" s="306"/>
      <c r="FD4" s="306"/>
      <c r="FE4" s="306"/>
      <c r="FF4" s="306"/>
      <c r="FG4" s="306"/>
      <c r="FH4" s="306"/>
      <c r="FI4" s="306"/>
      <c r="FJ4" s="306"/>
      <c r="FK4" s="306"/>
    </row>
    <row r="5" spans="1:24" s="304" customFormat="1" ht="15.75">
      <c r="A5" s="303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</row>
    <row r="6" spans="1:126" s="304" customFormat="1" ht="15.75">
      <c r="A6" s="303"/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AP6" s="309" t="s">
        <v>310</v>
      </c>
      <c r="AQ6" s="309"/>
      <c r="AR6" s="309"/>
      <c r="AS6" s="309"/>
      <c r="AT6" s="309"/>
      <c r="AU6" s="309"/>
      <c r="AV6" s="309"/>
      <c r="AW6" s="309"/>
      <c r="AX6" s="309"/>
      <c r="AY6" s="309"/>
      <c r="AZ6" s="309"/>
      <c r="BA6" s="309"/>
      <c r="BB6" s="309"/>
      <c r="BC6" s="309"/>
      <c r="BD6" s="309"/>
      <c r="BE6" s="309"/>
      <c r="BF6" s="309"/>
      <c r="BG6" s="309"/>
      <c r="BH6" s="309"/>
      <c r="BI6" s="309"/>
      <c r="BJ6" s="309"/>
      <c r="BK6" s="309"/>
      <c r="BL6" s="309"/>
      <c r="BM6" s="309"/>
      <c r="BN6" s="309"/>
      <c r="BO6" s="309"/>
      <c r="BP6" s="309"/>
      <c r="BQ6" s="309"/>
      <c r="BR6" s="309"/>
      <c r="BS6" s="309"/>
      <c r="BT6" s="309"/>
      <c r="BU6" s="309"/>
      <c r="BV6" s="309"/>
      <c r="BW6" s="309"/>
      <c r="BX6" s="309"/>
      <c r="BY6" s="309"/>
      <c r="BZ6" s="309"/>
      <c r="CA6" s="309"/>
      <c r="CB6" s="309"/>
      <c r="CC6" s="309"/>
      <c r="CD6" s="309"/>
      <c r="CE6" s="309"/>
      <c r="CF6" s="309"/>
      <c r="CG6" s="309"/>
      <c r="CH6" s="309"/>
      <c r="CI6" s="309"/>
      <c r="CJ6" s="309"/>
      <c r="CK6" s="309"/>
      <c r="CL6" s="309"/>
      <c r="CM6" s="309"/>
      <c r="CN6" s="309"/>
      <c r="CO6" s="309"/>
      <c r="CP6" s="309"/>
      <c r="CQ6" s="309"/>
      <c r="CR6" s="309"/>
      <c r="CS6" s="309"/>
      <c r="CT6" s="309"/>
      <c r="CU6" s="309"/>
      <c r="CV6" s="309"/>
      <c r="CW6" s="309"/>
      <c r="CX6" s="309"/>
      <c r="CY6" s="309"/>
      <c r="CZ6" s="309"/>
      <c r="DA6" s="309"/>
      <c r="DB6" s="309"/>
      <c r="DC6" s="309"/>
      <c r="DD6" s="309"/>
      <c r="DE6" s="309"/>
      <c r="DF6" s="309"/>
      <c r="DG6" s="309"/>
      <c r="DH6" s="309"/>
      <c r="DI6" s="309"/>
      <c r="DJ6" s="309"/>
      <c r="DK6" s="309"/>
      <c r="DL6" s="309"/>
      <c r="DM6" s="309"/>
      <c r="DN6" s="309"/>
      <c r="DO6" s="309"/>
      <c r="DP6" s="309"/>
      <c r="DQ6" s="309"/>
      <c r="DR6" s="309"/>
      <c r="DS6" s="309"/>
      <c r="DT6" s="309"/>
      <c r="DU6" s="309"/>
      <c r="DV6" s="309"/>
    </row>
    <row r="7" spans="1:126" s="304" customFormat="1" ht="15.75">
      <c r="A7" s="303"/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AP7" s="310" t="s">
        <v>311</v>
      </c>
      <c r="AQ7" s="310"/>
      <c r="AR7" s="310"/>
      <c r="AS7" s="310"/>
      <c r="AT7" s="310"/>
      <c r="AU7" s="310"/>
      <c r="AV7" s="310"/>
      <c r="AW7" s="310"/>
      <c r="AX7" s="310"/>
      <c r="AY7" s="310"/>
      <c r="AZ7" s="310"/>
      <c r="BA7" s="310"/>
      <c r="BB7" s="310"/>
      <c r="BC7" s="310"/>
      <c r="BD7" s="310"/>
      <c r="BE7" s="310"/>
      <c r="BF7" s="310"/>
      <c r="BG7" s="310"/>
      <c r="BH7" s="310"/>
      <c r="BI7" s="310"/>
      <c r="BJ7" s="310"/>
      <c r="BK7" s="310"/>
      <c r="BL7" s="310"/>
      <c r="BM7" s="310"/>
      <c r="BN7" s="310"/>
      <c r="BO7" s="310"/>
      <c r="BP7" s="310"/>
      <c r="BQ7" s="310"/>
      <c r="BR7" s="310"/>
      <c r="BS7" s="310"/>
      <c r="BT7" s="310"/>
      <c r="BU7" s="310"/>
      <c r="BV7" s="310"/>
      <c r="BW7" s="310"/>
      <c r="BX7" s="310"/>
      <c r="BY7" s="310"/>
      <c r="BZ7" s="310"/>
      <c r="CA7" s="310"/>
      <c r="CB7" s="310"/>
      <c r="CC7" s="310"/>
      <c r="CD7" s="310"/>
      <c r="CE7" s="310"/>
      <c r="CF7" s="310"/>
      <c r="CG7" s="310"/>
      <c r="CH7" s="310"/>
      <c r="CI7" s="310"/>
      <c r="CJ7" s="310"/>
      <c r="CK7" s="310"/>
      <c r="CL7" s="310"/>
      <c r="CM7" s="310"/>
      <c r="CN7" s="310"/>
      <c r="CO7" s="310"/>
      <c r="CP7" s="310"/>
      <c r="CQ7" s="310"/>
      <c r="CR7" s="310"/>
      <c r="CS7" s="310"/>
      <c r="CT7" s="310"/>
      <c r="CU7" s="310"/>
      <c r="CV7" s="310"/>
      <c r="CW7" s="310"/>
      <c r="CX7" s="310"/>
      <c r="CY7" s="310"/>
      <c r="CZ7" s="310"/>
      <c r="DA7" s="310"/>
      <c r="DB7" s="310"/>
      <c r="DC7" s="310"/>
      <c r="DD7" s="310"/>
      <c r="DE7" s="310"/>
      <c r="DF7" s="310"/>
      <c r="DG7" s="310"/>
      <c r="DH7" s="310"/>
      <c r="DI7" s="310"/>
      <c r="DJ7" s="310"/>
      <c r="DK7" s="310"/>
      <c r="DL7" s="310"/>
      <c r="DM7" s="310"/>
      <c r="DN7" s="310"/>
      <c r="DO7" s="310"/>
      <c r="DP7" s="310"/>
      <c r="DQ7" s="310"/>
      <c r="DR7" s="310"/>
      <c r="DS7" s="310"/>
      <c r="DT7" s="310"/>
      <c r="DU7" s="310"/>
      <c r="DV7" s="310"/>
    </row>
    <row r="8" spans="1:103" s="304" customFormat="1" ht="15.75">
      <c r="A8" s="303"/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  <c r="AO8" s="303"/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303"/>
      <c r="BA8" s="303"/>
      <c r="BB8" s="303"/>
      <c r="BC8" s="303"/>
      <c r="BD8" s="303"/>
      <c r="BE8" s="303"/>
      <c r="BF8" s="303"/>
      <c r="BG8" s="303"/>
      <c r="BH8" s="303"/>
      <c r="BI8" s="303"/>
      <c r="BJ8" s="303"/>
      <c r="BK8" s="303"/>
      <c r="BL8" s="303"/>
      <c r="BM8" s="303"/>
      <c r="BN8" s="303"/>
      <c r="BO8" s="303"/>
      <c r="BP8" s="303"/>
      <c r="BQ8" s="303"/>
      <c r="BR8" s="303"/>
      <c r="BS8" s="303"/>
      <c r="BT8" s="303"/>
      <c r="BU8" s="303"/>
      <c r="BV8" s="303"/>
      <c r="BW8" s="303"/>
      <c r="BX8" s="303"/>
      <c r="BY8" s="303"/>
      <c r="BZ8" s="303"/>
      <c r="CA8" s="303"/>
      <c r="CB8" s="303"/>
      <c r="CC8" s="303"/>
      <c r="CD8" s="303"/>
      <c r="CE8" s="303"/>
      <c r="CF8" s="303"/>
      <c r="CG8" s="303"/>
      <c r="CH8" s="303"/>
      <c r="CI8" s="303"/>
      <c r="CJ8" s="303"/>
      <c r="CK8" s="303"/>
      <c r="CL8" s="303"/>
      <c r="CM8" s="303"/>
      <c r="CN8" s="303"/>
      <c r="CO8" s="303"/>
      <c r="CP8" s="303"/>
      <c r="CQ8" s="303"/>
      <c r="CR8" s="303"/>
      <c r="CS8" s="303"/>
      <c r="CT8" s="303"/>
      <c r="CU8" s="303"/>
      <c r="CV8" s="303"/>
      <c r="CW8" s="303"/>
      <c r="CX8" s="303"/>
      <c r="CY8" s="303"/>
    </row>
    <row r="9" spans="1:167" s="323" customFormat="1" ht="21.75" customHeight="1">
      <c r="A9" s="311" t="s">
        <v>312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312"/>
      <c r="AL9" s="312"/>
      <c r="AM9" s="312"/>
      <c r="AN9" s="312"/>
      <c r="AO9" s="312"/>
      <c r="AP9" s="312"/>
      <c r="AQ9" s="312"/>
      <c r="AR9" s="312"/>
      <c r="AS9" s="312"/>
      <c r="AT9" s="312"/>
      <c r="AU9" s="312"/>
      <c r="AV9" s="312"/>
      <c r="AW9" s="312"/>
      <c r="AX9" s="312"/>
      <c r="AY9" s="312"/>
      <c r="AZ9" s="312"/>
      <c r="BA9" s="312"/>
      <c r="BB9" s="312"/>
      <c r="BC9" s="312"/>
      <c r="BD9" s="313"/>
      <c r="BE9" s="311" t="s">
        <v>313</v>
      </c>
      <c r="BF9" s="312"/>
      <c r="BG9" s="312"/>
      <c r="BH9" s="312"/>
      <c r="BI9" s="312"/>
      <c r="BJ9" s="312"/>
      <c r="BK9" s="312"/>
      <c r="BL9" s="312"/>
      <c r="BM9" s="312"/>
      <c r="BN9" s="312"/>
      <c r="BO9" s="312"/>
      <c r="BP9" s="312"/>
      <c r="BQ9" s="312"/>
      <c r="BR9" s="312"/>
      <c r="BS9" s="312"/>
      <c r="BT9" s="312"/>
      <c r="BU9" s="312"/>
      <c r="BV9" s="312"/>
      <c r="BW9" s="312"/>
      <c r="BX9" s="312"/>
      <c r="BY9" s="312"/>
      <c r="BZ9" s="312"/>
      <c r="CA9" s="312"/>
      <c r="CB9" s="312"/>
      <c r="CC9" s="312"/>
      <c r="CD9" s="312"/>
      <c r="CE9" s="312"/>
      <c r="CF9" s="312"/>
      <c r="CG9" s="312"/>
      <c r="CH9" s="312"/>
      <c r="CI9" s="312"/>
      <c r="CJ9" s="312"/>
      <c r="CK9" s="312"/>
      <c r="CL9" s="312"/>
      <c r="CM9" s="312"/>
      <c r="CN9" s="312"/>
      <c r="CO9" s="312"/>
      <c r="CP9" s="312"/>
      <c r="CQ9" s="312"/>
      <c r="CR9" s="312"/>
      <c r="CS9" s="312"/>
      <c r="CT9" s="312"/>
      <c r="CU9" s="312"/>
      <c r="CV9" s="312"/>
      <c r="CW9" s="312"/>
      <c r="CX9" s="312"/>
      <c r="CY9" s="312"/>
      <c r="CZ9" s="312"/>
      <c r="DA9" s="312"/>
      <c r="DB9" s="312"/>
      <c r="DC9" s="312"/>
      <c r="DD9" s="312"/>
      <c r="DE9" s="312"/>
      <c r="DF9" s="312"/>
      <c r="DG9" s="312"/>
      <c r="DH9" s="312"/>
      <c r="DI9" s="312"/>
      <c r="DJ9" s="312"/>
      <c r="DK9" s="312"/>
      <c r="DL9" s="312"/>
      <c r="DM9" s="312"/>
      <c r="DN9" s="312"/>
      <c r="DO9" s="312"/>
      <c r="DP9" s="312"/>
      <c r="DQ9" s="312"/>
      <c r="DR9" s="312"/>
      <c r="DS9" s="312"/>
      <c r="DT9" s="312"/>
      <c r="DU9" s="312"/>
      <c r="DV9" s="312"/>
      <c r="DW9" s="312"/>
      <c r="DX9" s="312"/>
      <c r="DY9" s="312"/>
      <c r="DZ9" s="312"/>
      <c r="EA9" s="312"/>
      <c r="EB9" s="312"/>
      <c r="EC9" s="312"/>
      <c r="ED9" s="312"/>
      <c r="EE9" s="312"/>
      <c r="EF9" s="312"/>
      <c r="EG9" s="312"/>
      <c r="EH9" s="312"/>
      <c r="EI9" s="313"/>
      <c r="EJ9" s="314" t="s">
        <v>314</v>
      </c>
      <c r="EK9" s="315"/>
      <c r="EL9" s="315"/>
      <c r="EM9" s="315"/>
      <c r="EN9" s="315"/>
      <c r="EO9" s="316"/>
      <c r="EP9" s="317" t="s">
        <v>315</v>
      </c>
      <c r="EQ9" s="318"/>
      <c r="ER9" s="318"/>
      <c r="ES9" s="318"/>
      <c r="ET9" s="318"/>
      <c r="EU9" s="318"/>
      <c r="EV9" s="318"/>
      <c r="EW9" s="318"/>
      <c r="EX9" s="318"/>
      <c r="EY9" s="318"/>
      <c r="EZ9" s="318"/>
      <c r="FA9" s="318"/>
      <c r="FB9" s="318"/>
      <c r="FC9" s="318"/>
      <c r="FD9" s="318"/>
      <c r="FE9" s="319"/>
      <c r="FF9" s="320" t="s">
        <v>316</v>
      </c>
      <c r="FG9" s="321"/>
      <c r="FH9" s="321"/>
      <c r="FI9" s="321"/>
      <c r="FJ9" s="321"/>
      <c r="FK9" s="322"/>
    </row>
    <row r="10" spans="1:167" s="323" customFormat="1" ht="76.5" customHeight="1">
      <c r="A10" s="324" t="s">
        <v>317</v>
      </c>
      <c r="B10" s="325"/>
      <c r="C10" s="325"/>
      <c r="D10" s="325"/>
      <c r="E10" s="325"/>
      <c r="F10" s="326"/>
      <c r="G10" s="324" t="s">
        <v>318</v>
      </c>
      <c r="H10" s="325"/>
      <c r="I10" s="325"/>
      <c r="J10" s="325"/>
      <c r="K10" s="325"/>
      <c r="L10" s="326"/>
      <c r="M10" s="324" t="s">
        <v>319</v>
      </c>
      <c r="N10" s="325"/>
      <c r="O10" s="325"/>
      <c r="P10" s="325"/>
      <c r="Q10" s="325"/>
      <c r="R10" s="326"/>
      <c r="S10" s="324" t="s">
        <v>320</v>
      </c>
      <c r="T10" s="325"/>
      <c r="U10" s="325"/>
      <c r="V10" s="325"/>
      <c r="W10" s="325"/>
      <c r="X10" s="325"/>
      <c r="Y10" s="325"/>
      <c r="Z10" s="326"/>
      <c r="AA10" s="324" t="s">
        <v>321</v>
      </c>
      <c r="AB10" s="325"/>
      <c r="AC10" s="325"/>
      <c r="AD10" s="325"/>
      <c r="AE10" s="325"/>
      <c r="AF10" s="326"/>
      <c r="AG10" s="324" t="s">
        <v>322</v>
      </c>
      <c r="AH10" s="325"/>
      <c r="AI10" s="325"/>
      <c r="AJ10" s="325"/>
      <c r="AK10" s="325"/>
      <c r="AL10" s="326"/>
      <c r="AM10" s="324" t="s">
        <v>323</v>
      </c>
      <c r="AN10" s="325"/>
      <c r="AO10" s="325"/>
      <c r="AP10" s="325"/>
      <c r="AQ10" s="325"/>
      <c r="AR10" s="326"/>
      <c r="AS10" s="324" t="s">
        <v>324</v>
      </c>
      <c r="AT10" s="325"/>
      <c r="AU10" s="325"/>
      <c r="AV10" s="325"/>
      <c r="AW10" s="325"/>
      <c r="AX10" s="326"/>
      <c r="AY10" s="324" t="s">
        <v>325</v>
      </c>
      <c r="AZ10" s="325"/>
      <c r="BA10" s="325"/>
      <c r="BB10" s="325"/>
      <c r="BC10" s="325"/>
      <c r="BD10" s="326"/>
      <c r="BE10" s="324" t="s">
        <v>326</v>
      </c>
      <c r="BF10" s="325"/>
      <c r="BG10" s="325"/>
      <c r="BH10" s="325"/>
      <c r="BI10" s="325"/>
      <c r="BJ10" s="325"/>
      <c r="BK10" s="326"/>
      <c r="BL10" s="314" t="s">
        <v>327</v>
      </c>
      <c r="BM10" s="315"/>
      <c r="BN10" s="315"/>
      <c r="BO10" s="315"/>
      <c r="BP10" s="315"/>
      <c r="BQ10" s="315"/>
      <c r="BR10" s="316"/>
      <c r="BS10" s="314" t="s">
        <v>328</v>
      </c>
      <c r="BT10" s="315"/>
      <c r="BU10" s="315"/>
      <c r="BV10" s="315"/>
      <c r="BW10" s="315"/>
      <c r="BX10" s="315"/>
      <c r="BY10" s="316"/>
      <c r="BZ10" s="327" t="s">
        <v>329</v>
      </c>
      <c r="CA10" s="328"/>
      <c r="CB10" s="328"/>
      <c r="CC10" s="328"/>
      <c r="CD10" s="328"/>
      <c r="CE10" s="328"/>
      <c r="CF10" s="328"/>
      <c r="CG10" s="328"/>
      <c r="CH10" s="328"/>
      <c r="CI10" s="328"/>
      <c r="CJ10" s="328"/>
      <c r="CK10" s="328"/>
      <c r="CL10" s="328"/>
      <c r="CM10" s="328"/>
      <c r="CN10" s="328"/>
      <c r="CO10" s="328"/>
      <c r="CP10" s="328"/>
      <c r="CQ10" s="328"/>
      <c r="CR10" s="328"/>
      <c r="CS10" s="328"/>
      <c r="CT10" s="328"/>
      <c r="CU10" s="328"/>
      <c r="CV10" s="328"/>
      <c r="CW10" s="328"/>
      <c r="CX10" s="328"/>
      <c r="CY10" s="328"/>
      <c r="CZ10" s="328"/>
      <c r="DA10" s="328"/>
      <c r="DB10" s="328"/>
      <c r="DC10" s="328"/>
      <c r="DD10" s="328"/>
      <c r="DE10" s="328"/>
      <c r="DF10" s="328"/>
      <c r="DG10" s="328"/>
      <c r="DH10" s="328"/>
      <c r="DI10" s="328"/>
      <c r="DJ10" s="328"/>
      <c r="DK10" s="328"/>
      <c r="DL10" s="328"/>
      <c r="DM10" s="328"/>
      <c r="DN10" s="328"/>
      <c r="DO10" s="328"/>
      <c r="DP10" s="328"/>
      <c r="DQ10" s="328"/>
      <c r="DR10" s="328"/>
      <c r="DS10" s="328"/>
      <c r="DT10" s="328"/>
      <c r="DU10" s="328"/>
      <c r="DV10" s="328"/>
      <c r="DW10" s="328"/>
      <c r="DX10" s="328"/>
      <c r="DY10" s="328"/>
      <c r="DZ10" s="328"/>
      <c r="EA10" s="329"/>
      <c r="EB10" s="324" t="s">
        <v>330</v>
      </c>
      <c r="EC10" s="325"/>
      <c r="ED10" s="325"/>
      <c r="EE10" s="325"/>
      <c r="EF10" s="325"/>
      <c r="EG10" s="325"/>
      <c r="EH10" s="325"/>
      <c r="EI10" s="326"/>
      <c r="EJ10" s="330"/>
      <c r="EK10" s="331"/>
      <c r="EL10" s="331"/>
      <c r="EM10" s="331"/>
      <c r="EN10" s="331"/>
      <c r="EO10" s="332"/>
      <c r="EP10" s="333"/>
      <c r="EQ10" s="334"/>
      <c r="ER10" s="334"/>
      <c r="ES10" s="334"/>
      <c r="ET10" s="334"/>
      <c r="EU10" s="334"/>
      <c r="EV10" s="334"/>
      <c r="EW10" s="334"/>
      <c r="EX10" s="334"/>
      <c r="EY10" s="334"/>
      <c r="EZ10" s="334"/>
      <c r="FA10" s="334"/>
      <c r="FB10" s="334"/>
      <c r="FC10" s="334"/>
      <c r="FD10" s="334"/>
      <c r="FE10" s="335"/>
      <c r="FF10" s="336"/>
      <c r="FG10" s="337"/>
      <c r="FH10" s="337"/>
      <c r="FI10" s="337"/>
      <c r="FJ10" s="337"/>
      <c r="FK10" s="338"/>
    </row>
    <row r="11" spans="1:167" s="323" customFormat="1" ht="100.5" customHeight="1">
      <c r="A11" s="339"/>
      <c r="B11" s="340"/>
      <c r="C11" s="340"/>
      <c r="D11" s="340"/>
      <c r="E11" s="340"/>
      <c r="F11" s="341"/>
      <c r="G11" s="339"/>
      <c r="H11" s="340"/>
      <c r="I11" s="340"/>
      <c r="J11" s="340"/>
      <c r="K11" s="340"/>
      <c r="L11" s="341"/>
      <c r="M11" s="339"/>
      <c r="N11" s="340"/>
      <c r="O11" s="340"/>
      <c r="P11" s="340"/>
      <c r="Q11" s="340"/>
      <c r="R11" s="341"/>
      <c r="S11" s="339"/>
      <c r="T11" s="340"/>
      <c r="U11" s="340"/>
      <c r="V11" s="340"/>
      <c r="W11" s="340"/>
      <c r="X11" s="340"/>
      <c r="Y11" s="340"/>
      <c r="Z11" s="341"/>
      <c r="AA11" s="339"/>
      <c r="AB11" s="340"/>
      <c r="AC11" s="340"/>
      <c r="AD11" s="340"/>
      <c r="AE11" s="340"/>
      <c r="AF11" s="341"/>
      <c r="AG11" s="339"/>
      <c r="AH11" s="340"/>
      <c r="AI11" s="340"/>
      <c r="AJ11" s="340"/>
      <c r="AK11" s="340"/>
      <c r="AL11" s="341"/>
      <c r="AM11" s="339"/>
      <c r="AN11" s="340"/>
      <c r="AO11" s="340"/>
      <c r="AP11" s="340"/>
      <c r="AQ11" s="340"/>
      <c r="AR11" s="341"/>
      <c r="AS11" s="339"/>
      <c r="AT11" s="340"/>
      <c r="AU11" s="340"/>
      <c r="AV11" s="340"/>
      <c r="AW11" s="340"/>
      <c r="AX11" s="341"/>
      <c r="AY11" s="339"/>
      <c r="AZ11" s="340"/>
      <c r="BA11" s="340"/>
      <c r="BB11" s="340"/>
      <c r="BC11" s="340"/>
      <c r="BD11" s="341"/>
      <c r="BE11" s="339"/>
      <c r="BF11" s="340"/>
      <c r="BG11" s="340"/>
      <c r="BH11" s="340"/>
      <c r="BI11" s="340"/>
      <c r="BJ11" s="340"/>
      <c r="BK11" s="341"/>
      <c r="BL11" s="330"/>
      <c r="BM11" s="331"/>
      <c r="BN11" s="331"/>
      <c r="BO11" s="331"/>
      <c r="BP11" s="331"/>
      <c r="BQ11" s="331"/>
      <c r="BR11" s="332"/>
      <c r="BS11" s="330"/>
      <c r="BT11" s="331"/>
      <c r="BU11" s="331"/>
      <c r="BV11" s="331"/>
      <c r="BW11" s="331"/>
      <c r="BX11" s="331"/>
      <c r="BY11" s="332"/>
      <c r="BZ11" s="339" t="s">
        <v>331</v>
      </c>
      <c r="CA11" s="340"/>
      <c r="CB11" s="340"/>
      <c r="CC11" s="340"/>
      <c r="CD11" s="340"/>
      <c r="CE11" s="341"/>
      <c r="CF11" s="327" t="s">
        <v>332</v>
      </c>
      <c r="CG11" s="328"/>
      <c r="CH11" s="328"/>
      <c r="CI11" s="328"/>
      <c r="CJ11" s="328"/>
      <c r="CK11" s="328"/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9"/>
      <c r="CX11" s="327" t="s">
        <v>333</v>
      </c>
      <c r="CY11" s="328"/>
      <c r="CZ11" s="328"/>
      <c r="DA11" s="328"/>
      <c r="DB11" s="328"/>
      <c r="DC11" s="328"/>
      <c r="DD11" s="328"/>
      <c r="DE11" s="328"/>
      <c r="DF11" s="328"/>
      <c r="DG11" s="328"/>
      <c r="DH11" s="328"/>
      <c r="DI11" s="328"/>
      <c r="DJ11" s="328"/>
      <c r="DK11" s="328"/>
      <c r="DL11" s="328"/>
      <c r="DM11" s="328"/>
      <c r="DN11" s="328"/>
      <c r="DO11" s="328"/>
      <c r="DP11" s="328"/>
      <c r="DQ11" s="328"/>
      <c r="DR11" s="328"/>
      <c r="DS11" s="328"/>
      <c r="DT11" s="328"/>
      <c r="DU11" s="329"/>
      <c r="DV11" s="330" t="s">
        <v>334</v>
      </c>
      <c r="DW11" s="331"/>
      <c r="DX11" s="331"/>
      <c r="DY11" s="331"/>
      <c r="DZ11" s="331"/>
      <c r="EA11" s="332"/>
      <c r="EB11" s="339"/>
      <c r="EC11" s="340"/>
      <c r="ED11" s="340"/>
      <c r="EE11" s="340"/>
      <c r="EF11" s="340"/>
      <c r="EG11" s="340"/>
      <c r="EH11" s="340"/>
      <c r="EI11" s="341"/>
      <c r="EJ11" s="330"/>
      <c r="EK11" s="331"/>
      <c r="EL11" s="331"/>
      <c r="EM11" s="331"/>
      <c r="EN11" s="331"/>
      <c r="EO11" s="332"/>
      <c r="EP11" s="324" t="s">
        <v>335</v>
      </c>
      <c r="EQ11" s="325"/>
      <c r="ER11" s="325"/>
      <c r="ES11" s="325"/>
      <c r="ET11" s="325"/>
      <c r="EU11" s="326"/>
      <c r="EV11" s="339" t="s">
        <v>336</v>
      </c>
      <c r="EW11" s="340"/>
      <c r="EX11" s="340"/>
      <c r="EY11" s="340"/>
      <c r="EZ11" s="341"/>
      <c r="FA11" s="339" t="s">
        <v>337</v>
      </c>
      <c r="FB11" s="340"/>
      <c r="FC11" s="340"/>
      <c r="FD11" s="340"/>
      <c r="FE11" s="341"/>
      <c r="FF11" s="336"/>
      <c r="FG11" s="337"/>
      <c r="FH11" s="337"/>
      <c r="FI11" s="337"/>
      <c r="FJ11" s="337"/>
      <c r="FK11" s="338"/>
    </row>
    <row r="12" spans="1:167" s="323" customFormat="1" ht="216" customHeight="1">
      <c r="A12" s="339"/>
      <c r="B12" s="340"/>
      <c r="C12" s="340"/>
      <c r="D12" s="340"/>
      <c r="E12" s="340"/>
      <c r="F12" s="341"/>
      <c r="G12" s="339"/>
      <c r="H12" s="340"/>
      <c r="I12" s="340"/>
      <c r="J12" s="340"/>
      <c r="K12" s="340"/>
      <c r="L12" s="341"/>
      <c r="M12" s="339"/>
      <c r="N12" s="340"/>
      <c r="O12" s="340"/>
      <c r="P12" s="340"/>
      <c r="Q12" s="340"/>
      <c r="R12" s="341"/>
      <c r="S12" s="339"/>
      <c r="T12" s="340"/>
      <c r="U12" s="340"/>
      <c r="V12" s="340"/>
      <c r="W12" s="340"/>
      <c r="X12" s="340"/>
      <c r="Y12" s="340"/>
      <c r="Z12" s="341"/>
      <c r="AA12" s="339"/>
      <c r="AB12" s="340"/>
      <c r="AC12" s="340"/>
      <c r="AD12" s="340"/>
      <c r="AE12" s="340"/>
      <c r="AF12" s="341"/>
      <c r="AG12" s="339"/>
      <c r="AH12" s="340"/>
      <c r="AI12" s="340"/>
      <c r="AJ12" s="340"/>
      <c r="AK12" s="340"/>
      <c r="AL12" s="341"/>
      <c r="AM12" s="339"/>
      <c r="AN12" s="340"/>
      <c r="AO12" s="340"/>
      <c r="AP12" s="340"/>
      <c r="AQ12" s="340"/>
      <c r="AR12" s="341"/>
      <c r="AS12" s="339"/>
      <c r="AT12" s="340"/>
      <c r="AU12" s="340"/>
      <c r="AV12" s="340"/>
      <c r="AW12" s="340"/>
      <c r="AX12" s="341"/>
      <c r="AY12" s="339"/>
      <c r="AZ12" s="340"/>
      <c r="BA12" s="340"/>
      <c r="BB12" s="340"/>
      <c r="BC12" s="340"/>
      <c r="BD12" s="341"/>
      <c r="BE12" s="339"/>
      <c r="BF12" s="340"/>
      <c r="BG12" s="340"/>
      <c r="BH12" s="340"/>
      <c r="BI12" s="340"/>
      <c r="BJ12" s="340"/>
      <c r="BK12" s="341"/>
      <c r="BL12" s="330"/>
      <c r="BM12" s="331"/>
      <c r="BN12" s="331"/>
      <c r="BO12" s="331"/>
      <c r="BP12" s="331"/>
      <c r="BQ12" s="331"/>
      <c r="BR12" s="332"/>
      <c r="BS12" s="330"/>
      <c r="BT12" s="331"/>
      <c r="BU12" s="331"/>
      <c r="BV12" s="331"/>
      <c r="BW12" s="331"/>
      <c r="BX12" s="331"/>
      <c r="BY12" s="332"/>
      <c r="BZ12" s="339"/>
      <c r="CA12" s="340"/>
      <c r="CB12" s="340"/>
      <c r="CC12" s="340"/>
      <c r="CD12" s="340"/>
      <c r="CE12" s="341"/>
      <c r="CF12" s="342" t="s">
        <v>338</v>
      </c>
      <c r="CG12" s="343"/>
      <c r="CH12" s="343"/>
      <c r="CI12" s="343"/>
      <c r="CJ12" s="343"/>
      <c r="CK12" s="344"/>
      <c r="CL12" s="342" t="s">
        <v>339</v>
      </c>
      <c r="CM12" s="343"/>
      <c r="CN12" s="343"/>
      <c r="CO12" s="343"/>
      <c r="CP12" s="343"/>
      <c r="CQ12" s="344"/>
      <c r="CR12" s="320" t="s">
        <v>340</v>
      </c>
      <c r="CS12" s="321"/>
      <c r="CT12" s="321"/>
      <c r="CU12" s="321"/>
      <c r="CV12" s="321"/>
      <c r="CW12" s="322"/>
      <c r="CX12" s="342" t="s">
        <v>341</v>
      </c>
      <c r="CY12" s="343"/>
      <c r="CZ12" s="343"/>
      <c r="DA12" s="343"/>
      <c r="DB12" s="343"/>
      <c r="DC12" s="344"/>
      <c r="DD12" s="342" t="s">
        <v>342</v>
      </c>
      <c r="DE12" s="343"/>
      <c r="DF12" s="343"/>
      <c r="DG12" s="343"/>
      <c r="DH12" s="343"/>
      <c r="DI12" s="344"/>
      <c r="DJ12" s="342" t="s">
        <v>343</v>
      </c>
      <c r="DK12" s="343"/>
      <c r="DL12" s="343"/>
      <c r="DM12" s="343"/>
      <c r="DN12" s="343"/>
      <c r="DO12" s="344"/>
      <c r="DP12" s="320" t="s">
        <v>344</v>
      </c>
      <c r="DQ12" s="321"/>
      <c r="DR12" s="321"/>
      <c r="DS12" s="321"/>
      <c r="DT12" s="321"/>
      <c r="DU12" s="322"/>
      <c r="DV12" s="330"/>
      <c r="DW12" s="331"/>
      <c r="DX12" s="331"/>
      <c r="DY12" s="331"/>
      <c r="DZ12" s="331"/>
      <c r="EA12" s="332"/>
      <c r="EB12" s="339"/>
      <c r="EC12" s="340"/>
      <c r="ED12" s="340"/>
      <c r="EE12" s="340"/>
      <c r="EF12" s="340"/>
      <c r="EG12" s="340"/>
      <c r="EH12" s="340"/>
      <c r="EI12" s="341"/>
      <c r="EJ12" s="345"/>
      <c r="EK12" s="346"/>
      <c r="EL12" s="346"/>
      <c r="EM12" s="346"/>
      <c r="EN12" s="346"/>
      <c r="EO12" s="347"/>
      <c r="EP12" s="348"/>
      <c r="EQ12" s="349"/>
      <c r="ER12" s="349"/>
      <c r="ES12" s="349"/>
      <c r="ET12" s="349"/>
      <c r="EU12" s="350"/>
      <c r="EV12" s="339"/>
      <c r="EW12" s="340"/>
      <c r="EX12" s="340"/>
      <c r="EY12" s="340"/>
      <c r="EZ12" s="341"/>
      <c r="FA12" s="339"/>
      <c r="FB12" s="340"/>
      <c r="FC12" s="340"/>
      <c r="FD12" s="340"/>
      <c r="FE12" s="341"/>
      <c r="FF12" s="351"/>
      <c r="FG12" s="352"/>
      <c r="FH12" s="352"/>
      <c r="FI12" s="352"/>
      <c r="FJ12" s="352"/>
      <c r="FK12" s="353"/>
    </row>
    <row r="13" spans="1:167" s="323" customFormat="1" ht="12">
      <c r="A13" s="354">
        <v>1</v>
      </c>
      <c r="B13" s="354"/>
      <c r="C13" s="354"/>
      <c r="D13" s="354"/>
      <c r="E13" s="354"/>
      <c r="F13" s="354"/>
      <c r="G13" s="354">
        <v>2</v>
      </c>
      <c r="H13" s="354"/>
      <c r="I13" s="354"/>
      <c r="J13" s="354"/>
      <c r="K13" s="354"/>
      <c r="L13" s="354"/>
      <c r="M13" s="354">
        <v>3</v>
      </c>
      <c r="N13" s="354"/>
      <c r="O13" s="354"/>
      <c r="P13" s="354"/>
      <c r="Q13" s="354"/>
      <c r="R13" s="354"/>
      <c r="S13" s="354">
        <v>4</v>
      </c>
      <c r="T13" s="354"/>
      <c r="U13" s="354"/>
      <c r="V13" s="354"/>
      <c r="W13" s="354"/>
      <c r="X13" s="354"/>
      <c r="Y13" s="354"/>
      <c r="Z13" s="354"/>
      <c r="AA13" s="354">
        <v>5</v>
      </c>
      <c r="AB13" s="354"/>
      <c r="AC13" s="354"/>
      <c r="AD13" s="354"/>
      <c r="AE13" s="354"/>
      <c r="AF13" s="354"/>
      <c r="AG13" s="354">
        <v>6</v>
      </c>
      <c r="AH13" s="354"/>
      <c r="AI13" s="354"/>
      <c r="AJ13" s="354"/>
      <c r="AK13" s="354"/>
      <c r="AL13" s="354"/>
      <c r="AM13" s="354">
        <v>7</v>
      </c>
      <c r="AN13" s="354"/>
      <c r="AO13" s="354"/>
      <c r="AP13" s="354"/>
      <c r="AQ13" s="354"/>
      <c r="AR13" s="354"/>
      <c r="AS13" s="354">
        <v>8</v>
      </c>
      <c r="AT13" s="354"/>
      <c r="AU13" s="354"/>
      <c r="AV13" s="354"/>
      <c r="AW13" s="354"/>
      <c r="AX13" s="354"/>
      <c r="AY13" s="354">
        <v>9</v>
      </c>
      <c r="AZ13" s="354"/>
      <c r="BA13" s="354"/>
      <c r="BB13" s="354"/>
      <c r="BC13" s="354"/>
      <c r="BD13" s="354"/>
      <c r="BE13" s="354">
        <v>10</v>
      </c>
      <c r="BF13" s="354"/>
      <c r="BG13" s="354"/>
      <c r="BH13" s="354"/>
      <c r="BI13" s="354"/>
      <c r="BJ13" s="354"/>
      <c r="BK13" s="354"/>
      <c r="BL13" s="354">
        <v>11</v>
      </c>
      <c r="BM13" s="354"/>
      <c r="BN13" s="354"/>
      <c r="BO13" s="354"/>
      <c r="BP13" s="354"/>
      <c r="BQ13" s="354"/>
      <c r="BR13" s="354"/>
      <c r="BS13" s="354">
        <v>12</v>
      </c>
      <c r="BT13" s="354"/>
      <c r="BU13" s="354"/>
      <c r="BV13" s="354"/>
      <c r="BW13" s="354"/>
      <c r="BX13" s="354"/>
      <c r="BY13" s="354"/>
      <c r="BZ13" s="354">
        <v>13</v>
      </c>
      <c r="CA13" s="354"/>
      <c r="CB13" s="354"/>
      <c r="CC13" s="354"/>
      <c r="CD13" s="354"/>
      <c r="CE13" s="354"/>
      <c r="CF13" s="354">
        <v>14</v>
      </c>
      <c r="CG13" s="354"/>
      <c r="CH13" s="354"/>
      <c r="CI13" s="354"/>
      <c r="CJ13" s="354"/>
      <c r="CK13" s="354"/>
      <c r="CL13" s="354">
        <v>15</v>
      </c>
      <c r="CM13" s="354"/>
      <c r="CN13" s="354"/>
      <c r="CO13" s="354"/>
      <c r="CP13" s="354"/>
      <c r="CQ13" s="354"/>
      <c r="CR13" s="354">
        <v>16</v>
      </c>
      <c r="CS13" s="354"/>
      <c r="CT13" s="354"/>
      <c r="CU13" s="354"/>
      <c r="CV13" s="354"/>
      <c r="CW13" s="354"/>
      <c r="CX13" s="354">
        <v>17</v>
      </c>
      <c r="CY13" s="354"/>
      <c r="CZ13" s="354"/>
      <c r="DA13" s="354"/>
      <c r="DB13" s="354"/>
      <c r="DC13" s="354"/>
      <c r="DD13" s="354">
        <v>18</v>
      </c>
      <c r="DE13" s="354"/>
      <c r="DF13" s="354"/>
      <c r="DG13" s="354"/>
      <c r="DH13" s="354"/>
      <c r="DI13" s="354"/>
      <c r="DJ13" s="354">
        <v>19</v>
      </c>
      <c r="DK13" s="354"/>
      <c r="DL13" s="354"/>
      <c r="DM13" s="354"/>
      <c r="DN13" s="354"/>
      <c r="DO13" s="354"/>
      <c r="DP13" s="354">
        <v>20</v>
      </c>
      <c r="DQ13" s="354"/>
      <c r="DR13" s="354"/>
      <c r="DS13" s="354"/>
      <c r="DT13" s="354"/>
      <c r="DU13" s="354"/>
      <c r="DV13" s="354">
        <v>21</v>
      </c>
      <c r="DW13" s="354"/>
      <c r="DX13" s="354"/>
      <c r="DY13" s="354"/>
      <c r="DZ13" s="354"/>
      <c r="EA13" s="354"/>
      <c r="EB13" s="354">
        <v>22</v>
      </c>
      <c r="EC13" s="354"/>
      <c r="ED13" s="354"/>
      <c r="EE13" s="354"/>
      <c r="EF13" s="354"/>
      <c r="EG13" s="354"/>
      <c r="EH13" s="354"/>
      <c r="EI13" s="354"/>
      <c r="EJ13" s="354">
        <v>23</v>
      </c>
      <c r="EK13" s="354"/>
      <c r="EL13" s="354"/>
      <c r="EM13" s="354"/>
      <c r="EN13" s="354"/>
      <c r="EO13" s="354"/>
      <c r="EP13" s="354">
        <v>24</v>
      </c>
      <c r="EQ13" s="354"/>
      <c r="ER13" s="354"/>
      <c r="ES13" s="354"/>
      <c r="ET13" s="354"/>
      <c r="EU13" s="354"/>
      <c r="EV13" s="354">
        <v>25</v>
      </c>
      <c r="EW13" s="354"/>
      <c r="EX13" s="354"/>
      <c r="EY13" s="354"/>
      <c r="EZ13" s="354"/>
      <c r="FA13" s="354">
        <v>26</v>
      </c>
      <c r="FB13" s="354"/>
      <c r="FC13" s="354"/>
      <c r="FD13" s="354"/>
      <c r="FE13" s="354"/>
      <c r="FF13" s="354">
        <v>27</v>
      </c>
      <c r="FG13" s="354"/>
      <c r="FH13" s="354"/>
      <c r="FI13" s="354"/>
      <c r="FJ13" s="354"/>
      <c r="FK13" s="354"/>
    </row>
    <row r="14" spans="1:167" s="373" customFormat="1" ht="24" customHeight="1">
      <c r="A14" s="355" t="s">
        <v>108</v>
      </c>
      <c r="B14" s="355"/>
      <c r="C14" s="355"/>
      <c r="D14" s="355"/>
      <c r="E14" s="355"/>
      <c r="F14" s="355"/>
      <c r="G14" s="356" t="s">
        <v>345</v>
      </c>
      <c r="H14" s="356"/>
      <c r="I14" s="356"/>
      <c r="J14" s="356"/>
      <c r="K14" s="356"/>
      <c r="L14" s="356"/>
      <c r="M14" s="356" t="s">
        <v>346</v>
      </c>
      <c r="N14" s="356"/>
      <c r="O14" s="356"/>
      <c r="P14" s="356"/>
      <c r="Q14" s="356"/>
      <c r="R14" s="356"/>
      <c r="S14" s="357" t="s">
        <v>347</v>
      </c>
      <c r="T14" s="358"/>
      <c r="U14" s="358"/>
      <c r="V14" s="358"/>
      <c r="W14" s="358"/>
      <c r="X14" s="358"/>
      <c r="Y14" s="358"/>
      <c r="Z14" s="359"/>
      <c r="AA14" s="356">
        <v>0.4</v>
      </c>
      <c r="AB14" s="356"/>
      <c r="AC14" s="356"/>
      <c r="AD14" s="356"/>
      <c r="AE14" s="356"/>
      <c r="AF14" s="356"/>
      <c r="AG14" s="360" t="s">
        <v>348</v>
      </c>
      <c r="AH14" s="361"/>
      <c r="AI14" s="361"/>
      <c r="AJ14" s="361"/>
      <c r="AK14" s="361"/>
      <c r="AL14" s="362"/>
      <c r="AM14" s="360" t="s">
        <v>349</v>
      </c>
      <c r="AN14" s="361"/>
      <c r="AO14" s="361"/>
      <c r="AP14" s="361"/>
      <c r="AQ14" s="361"/>
      <c r="AR14" s="362"/>
      <c r="AS14" s="363" t="s">
        <v>350</v>
      </c>
      <c r="AT14" s="363"/>
      <c r="AU14" s="363"/>
      <c r="AV14" s="363"/>
      <c r="AW14" s="363"/>
      <c r="AX14" s="363"/>
      <c r="AY14" s="364">
        <v>0.033</v>
      </c>
      <c r="AZ14" s="364"/>
      <c r="BA14" s="364"/>
      <c r="BB14" s="364"/>
      <c r="BC14" s="364"/>
      <c r="BD14" s="364"/>
      <c r="BE14" s="365" t="s">
        <v>351</v>
      </c>
      <c r="BF14" s="366"/>
      <c r="BG14" s="366"/>
      <c r="BH14" s="366"/>
      <c r="BI14" s="366"/>
      <c r="BJ14" s="366"/>
      <c r="BK14" s="367"/>
      <c r="BL14" s="368" t="s">
        <v>8</v>
      </c>
      <c r="BM14" s="368"/>
      <c r="BN14" s="368"/>
      <c r="BO14" s="368"/>
      <c r="BP14" s="368"/>
      <c r="BQ14" s="368"/>
      <c r="BR14" s="368"/>
      <c r="BS14" s="368" t="s">
        <v>8</v>
      </c>
      <c r="BT14" s="368"/>
      <c r="BU14" s="368"/>
      <c r="BV14" s="368"/>
      <c r="BW14" s="368"/>
      <c r="BX14" s="368"/>
      <c r="BY14" s="368"/>
      <c r="BZ14" s="364">
        <f>CR14</f>
        <v>122</v>
      </c>
      <c r="CA14" s="364"/>
      <c r="CB14" s="364"/>
      <c r="CC14" s="364"/>
      <c r="CD14" s="364"/>
      <c r="CE14" s="364"/>
      <c r="CF14" s="364"/>
      <c r="CG14" s="364"/>
      <c r="CH14" s="364"/>
      <c r="CI14" s="364"/>
      <c r="CJ14" s="364"/>
      <c r="CK14" s="364"/>
      <c r="CL14" s="364"/>
      <c r="CM14" s="364"/>
      <c r="CN14" s="364"/>
      <c r="CO14" s="364"/>
      <c r="CP14" s="364"/>
      <c r="CQ14" s="364"/>
      <c r="CR14" s="364">
        <v>122</v>
      </c>
      <c r="CS14" s="364"/>
      <c r="CT14" s="364"/>
      <c r="CU14" s="364"/>
      <c r="CV14" s="364"/>
      <c r="CW14" s="364"/>
      <c r="CX14" s="364" t="s">
        <v>8</v>
      </c>
      <c r="CY14" s="364"/>
      <c r="CZ14" s="364"/>
      <c r="DA14" s="364"/>
      <c r="DB14" s="364"/>
      <c r="DC14" s="364"/>
      <c r="DD14" s="364" t="s">
        <v>8</v>
      </c>
      <c r="DE14" s="364"/>
      <c r="DF14" s="364"/>
      <c r="DG14" s="364"/>
      <c r="DH14" s="364"/>
      <c r="DI14" s="364"/>
      <c r="DJ14" s="364" t="s">
        <v>8</v>
      </c>
      <c r="DK14" s="364"/>
      <c r="DL14" s="364"/>
      <c r="DM14" s="364"/>
      <c r="DN14" s="364"/>
      <c r="DO14" s="364"/>
      <c r="DP14" s="364">
        <f>CR14</f>
        <v>122</v>
      </c>
      <c r="DQ14" s="364"/>
      <c r="DR14" s="364"/>
      <c r="DS14" s="364"/>
      <c r="DT14" s="364"/>
      <c r="DU14" s="364"/>
      <c r="DV14" s="364" t="s">
        <v>8</v>
      </c>
      <c r="DW14" s="364"/>
      <c r="DX14" s="364"/>
      <c r="DY14" s="364"/>
      <c r="DZ14" s="364"/>
      <c r="EA14" s="364"/>
      <c r="EB14" s="364">
        <v>180</v>
      </c>
      <c r="EC14" s="364"/>
      <c r="ED14" s="364"/>
      <c r="EE14" s="364"/>
      <c r="EF14" s="364"/>
      <c r="EG14" s="364"/>
      <c r="EH14" s="364"/>
      <c r="EI14" s="364"/>
      <c r="EJ14" s="364" t="s">
        <v>8</v>
      </c>
      <c r="EK14" s="364"/>
      <c r="EL14" s="364"/>
      <c r="EM14" s="364"/>
      <c r="EN14" s="364"/>
      <c r="EO14" s="364"/>
      <c r="EP14" s="369" t="s">
        <v>352</v>
      </c>
      <c r="EQ14" s="369"/>
      <c r="ER14" s="369"/>
      <c r="ES14" s="369"/>
      <c r="ET14" s="369"/>
      <c r="EU14" s="369"/>
      <c r="EV14" s="369" t="s">
        <v>353</v>
      </c>
      <c r="EW14" s="369"/>
      <c r="EX14" s="369"/>
      <c r="EY14" s="369"/>
      <c r="EZ14" s="369"/>
      <c r="FA14" s="370" t="s">
        <v>354</v>
      </c>
      <c r="FB14" s="371"/>
      <c r="FC14" s="371"/>
      <c r="FD14" s="371"/>
      <c r="FE14" s="372"/>
      <c r="FF14" s="364">
        <v>1</v>
      </c>
      <c r="FG14" s="364"/>
      <c r="FH14" s="364"/>
      <c r="FI14" s="364"/>
      <c r="FJ14" s="364"/>
      <c r="FK14" s="364"/>
    </row>
    <row r="15" spans="1:167" s="373" customFormat="1" ht="24.75" customHeight="1">
      <c r="A15" s="355" t="s">
        <v>137</v>
      </c>
      <c r="B15" s="355"/>
      <c r="C15" s="355"/>
      <c r="D15" s="355"/>
      <c r="E15" s="355"/>
      <c r="F15" s="355"/>
      <c r="G15" s="374" t="s">
        <v>345</v>
      </c>
      <c r="H15" s="375"/>
      <c r="I15" s="375"/>
      <c r="J15" s="375"/>
      <c r="K15" s="375"/>
      <c r="L15" s="376"/>
      <c r="M15" s="356" t="s">
        <v>346</v>
      </c>
      <c r="N15" s="356"/>
      <c r="O15" s="356"/>
      <c r="P15" s="356"/>
      <c r="Q15" s="356"/>
      <c r="R15" s="356"/>
      <c r="S15" s="357" t="s">
        <v>347</v>
      </c>
      <c r="T15" s="358"/>
      <c r="U15" s="358"/>
      <c r="V15" s="358"/>
      <c r="W15" s="358"/>
      <c r="X15" s="358"/>
      <c r="Y15" s="358"/>
      <c r="Z15" s="359"/>
      <c r="AA15" s="356">
        <v>0.4</v>
      </c>
      <c r="AB15" s="356"/>
      <c r="AC15" s="356"/>
      <c r="AD15" s="356"/>
      <c r="AE15" s="356"/>
      <c r="AF15" s="356"/>
      <c r="AG15" s="360" t="s">
        <v>355</v>
      </c>
      <c r="AH15" s="361"/>
      <c r="AI15" s="361"/>
      <c r="AJ15" s="361"/>
      <c r="AK15" s="361"/>
      <c r="AL15" s="362"/>
      <c r="AM15" s="360" t="s">
        <v>356</v>
      </c>
      <c r="AN15" s="361"/>
      <c r="AO15" s="361"/>
      <c r="AP15" s="361"/>
      <c r="AQ15" s="361"/>
      <c r="AR15" s="362"/>
      <c r="AS15" s="363" t="s">
        <v>350</v>
      </c>
      <c r="AT15" s="363"/>
      <c r="AU15" s="363"/>
      <c r="AV15" s="363"/>
      <c r="AW15" s="363"/>
      <c r="AX15" s="363"/>
      <c r="AY15" s="364">
        <v>0.033</v>
      </c>
      <c r="AZ15" s="364"/>
      <c r="BA15" s="364"/>
      <c r="BB15" s="364"/>
      <c r="BC15" s="364"/>
      <c r="BD15" s="364"/>
      <c r="BE15" s="377"/>
      <c r="BF15" s="378"/>
      <c r="BG15" s="378"/>
      <c r="BH15" s="378"/>
      <c r="BI15" s="378"/>
      <c r="BJ15" s="378"/>
      <c r="BK15" s="379"/>
      <c r="BL15" s="368" t="s">
        <v>8</v>
      </c>
      <c r="BM15" s="368"/>
      <c r="BN15" s="368"/>
      <c r="BO15" s="368"/>
      <c r="BP15" s="368"/>
      <c r="BQ15" s="368"/>
      <c r="BR15" s="368"/>
      <c r="BS15" s="368" t="s">
        <v>8</v>
      </c>
      <c r="BT15" s="368"/>
      <c r="BU15" s="368"/>
      <c r="BV15" s="368"/>
      <c r="BW15" s="368"/>
      <c r="BX15" s="368"/>
      <c r="BY15" s="368"/>
      <c r="BZ15" s="364">
        <f aca="true" t="shared" si="0" ref="BZ15:BZ32">CR15</f>
        <v>122</v>
      </c>
      <c r="CA15" s="364"/>
      <c r="CB15" s="364"/>
      <c r="CC15" s="364"/>
      <c r="CD15" s="364"/>
      <c r="CE15" s="364"/>
      <c r="CF15" s="364"/>
      <c r="CG15" s="364"/>
      <c r="CH15" s="364"/>
      <c r="CI15" s="364"/>
      <c r="CJ15" s="364"/>
      <c r="CK15" s="364"/>
      <c r="CL15" s="364"/>
      <c r="CM15" s="364"/>
      <c r="CN15" s="364"/>
      <c r="CO15" s="364"/>
      <c r="CP15" s="364"/>
      <c r="CQ15" s="364"/>
      <c r="CR15" s="364">
        <v>122</v>
      </c>
      <c r="CS15" s="364"/>
      <c r="CT15" s="364"/>
      <c r="CU15" s="364"/>
      <c r="CV15" s="364"/>
      <c r="CW15" s="364"/>
      <c r="CX15" s="364" t="s">
        <v>8</v>
      </c>
      <c r="CY15" s="364"/>
      <c r="CZ15" s="364"/>
      <c r="DA15" s="364"/>
      <c r="DB15" s="364"/>
      <c r="DC15" s="364"/>
      <c r="DD15" s="364" t="s">
        <v>8</v>
      </c>
      <c r="DE15" s="364"/>
      <c r="DF15" s="364"/>
      <c r="DG15" s="364"/>
      <c r="DH15" s="364"/>
      <c r="DI15" s="364"/>
      <c r="DJ15" s="364" t="s">
        <v>8</v>
      </c>
      <c r="DK15" s="364"/>
      <c r="DL15" s="364"/>
      <c r="DM15" s="364"/>
      <c r="DN15" s="364"/>
      <c r="DO15" s="364"/>
      <c r="DP15" s="364">
        <f aca="true" t="shared" si="1" ref="DP15:DP32">CR15</f>
        <v>122</v>
      </c>
      <c r="DQ15" s="364"/>
      <c r="DR15" s="364"/>
      <c r="DS15" s="364"/>
      <c r="DT15" s="364"/>
      <c r="DU15" s="364"/>
      <c r="DV15" s="364" t="s">
        <v>8</v>
      </c>
      <c r="DW15" s="364"/>
      <c r="DX15" s="364"/>
      <c r="DY15" s="364"/>
      <c r="DZ15" s="364"/>
      <c r="EA15" s="364"/>
      <c r="EB15" s="364">
        <v>180</v>
      </c>
      <c r="EC15" s="364"/>
      <c r="ED15" s="364"/>
      <c r="EE15" s="364"/>
      <c r="EF15" s="364"/>
      <c r="EG15" s="364"/>
      <c r="EH15" s="364"/>
      <c r="EI15" s="364"/>
      <c r="EJ15" s="364" t="s">
        <v>8</v>
      </c>
      <c r="EK15" s="364"/>
      <c r="EL15" s="364"/>
      <c r="EM15" s="364"/>
      <c r="EN15" s="364"/>
      <c r="EO15" s="364"/>
      <c r="EP15" s="369" t="s">
        <v>352</v>
      </c>
      <c r="EQ15" s="369"/>
      <c r="ER15" s="369"/>
      <c r="ES15" s="369"/>
      <c r="ET15" s="369"/>
      <c r="EU15" s="369"/>
      <c r="EV15" s="369" t="s">
        <v>353</v>
      </c>
      <c r="EW15" s="369"/>
      <c r="EX15" s="369"/>
      <c r="EY15" s="369"/>
      <c r="EZ15" s="369"/>
      <c r="FA15" s="370" t="s">
        <v>354</v>
      </c>
      <c r="FB15" s="371"/>
      <c r="FC15" s="371"/>
      <c r="FD15" s="371"/>
      <c r="FE15" s="372"/>
      <c r="FF15" s="364">
        <v>1</v>
      </c>
      <c r="FG15" s="364"/>
      <c r="FH15" s="364"/>
      <c r="FI15" s="364"/>
      <c r="FJ15" s="364"/>
      <c r="FK15" s="364"/>
    </row>
    <row r="16" spans="1:167" s="373" customFormat="1" ht="24.75" customHeight="1">
      <c r="A16" s="355" t="s">
        <v>138</v>
      </c>
      <c r="B16" s="355"/>
      <c r="C16" s="355"/>
      <c r="D16" s="355"/>
      <c r="E16" s="355"/>
      <c r="F16" s="355"/>
      <c r="G16" s="374" t="s">
        <v>345</v>
      </c>
      <c r="H16" s="375"/>
      <c r="I16" s="375"/>
      <c r="J16" s="375"/>
      <c r="K16" s="375"/>
      <c r="L16" s="376"/>
      <c r="M16" s="356" t="s">
        <v>346</v>
      </c>
      <c r="N16" s="356"/>
      <c r="O16" s="356"/>
      <c r="P16" s="356"/>
      <c r="Q16" s="356"/>
      <c r="R16" s="356"/>
      <c r="S16" s="357" t="s">
        <v>357</v>
      </c>
      <c r="T16" s="358"/>
      <c r="U16" s="358"/>
      <c r="V16" s="358"/>
      <c r="W16" s="358"/>
      <c r="X16" s="358"/>
      <c r="Y16" s="358"/>
      <c r="Z16" s="359"/>
      <c r="AA16" s="356">
        <v>0.4</v>
      </c>
      <c r="AB16" s="356"/>
      <c r="AC16" s="356"/>
      <c r="AD16" s="356"/>
      <c r="AE16" s="356"/>
      <c r="AF16" s="356"/>
      <c r="AG16" s="360" t="s">
        <v>358</v>
      </c>
      <c r="AH16" s="361"/>
      <c r="AI16" s="361"/>
      <c r="AJ16" s="361"/>
      <c r="AK16" s="361"/>
      <c r="AL16" s="362"/>
      <c r="AM16" s="360" t="s">
        <v>359</v>
      </c>
      <c r="AN16" s="361"/>
      <c r="AO16" s="361"/>
      <c r="AP16" s="361"/>
      <c r="AQ16" s="361"/>
      <c r="AR16" s="362"/>
      <c r="AS16" s="363" t="s">
        <v>350</v>
      </c>
      <c r="AT16" s="363"/>
      <c r="AU16" s="363"/>
      <c r="AV16" s="363"/>
      <c r="AW16" s="363"/>
      <c r="AX16" s="363"/>
      <c r="AY16" s="364">
        <v>0.033</v>
      </c>
      <c r="AZ16" s="364"/>
      <c r="BA16" s="364"/>
      <c r="BB16" s="364"/>
      <c r="BC16" s="364"/>
      <c r="BD16" s="364"/>
      <c r="BE16" s="380"/>
      <c r="BF16" s="381"/>
      <c r="BG16" s="381"/>
      <c r="BH16" s="381"/>
      <c r="BI16" s="381"/>
      <c r="BJ16" s="381"/>
      <c r="BK16" s="382"/>
      <c r="BL16" s="368" t="s">
        <v>8</v>
      </c>
      <c r="BM16" s="368"/>
      <c r="BN16" s="368"/>
      <c r="BO16" s="368"/>
      <c r="BP16" s="368"/>
      <c r="BQ16" s="368"/>
      <c r="BR16" s="368"/>
      <c r="BS16" s="368" t="s">
        <v>8</v>
      </c>
      <c r="BT16" s="368"/>
      <c r="BU16" s="368"/>
      <c r="BV16" s="368"/>
      <c r="BW16" s="368"/>
      <c r="BX16" s="368"/>
      <c r="BY16" s="368"/>
      <c r="BZ16" s="364">
        <f t="shared" si="0"/>
        <v>122</v>
      </c>
      <c r="CA16" s="364"/>
      <c r="CB16" s="364"/>
      <c r="CC16" s="364"/>
      <c r="CD16" s="364"/>
      <c r="CE16" s="364"/>
      <c r="CF16" s="364"/>
      <c r="CG16" s="364"/>
      <c r="CH16" s="364"/>
      <c r="CI16" s="364"/>
      <c r="CJ16" s="364"/>
      <c r="CK16" s="364"/>
      <c r="CL16" s="364"/>
      <c r="CM16" s="364"/>
      <c r="CN16" s="364"/>
      <c r="CO16" s="364"/>
      <c r="CP16" s="364"/>
      <c r="CQ16" s="364"/>
      <c r="CR16" s="364">
        <v>122</v>
      </c>
      <c r="CS16" s="364"/>
      <c r="CT16" s="364"/>
      <c r="CU16" s="364"/>
      <c r="CV16" s="364"/>
      <c r="CW16" s="364"/>
      <c r="CX16" s="364" t="s">
        <v>8</v>
      </c>
      <c r="CY16" s="364"/>
      <c r="CZ16" s="364"/>
      <c r="DA16" s="364"/>
      <c r="DB16" s="364"/>
      <c r="DC16" s="364"/>
      <c r="DD16" s="364" t="s">
        <v>8</v>
      </c>
      <c r="DE16" s="364"/>
      <c r="DF16" s="364"/>
      <c r="DG16" s="364"/>
      <c r="DH16" s="364"/>
      <c r="DI16" s="364"/>
      <c r="DJ16" s="364" t="s">
        <v>8</v>
      </c>
      <c r="DK16" s="364"/>
      <c r="DL16" s="364"/>
      <c r="DM16" s="364"/>
      <c r="DN16" s="364"/>
      <c r="DO16" s="364"/>
      <c r="DP16" s="364">
        <f t="shared" si="1"/>
        <v>122</v>
      </c>
      <c r="DQ16" s="364"/>
      <c r="DR16" s="364"/>
      <c r="DS16" s="364"/>
      <c r="DT16" s="364"/>
      <c r="DU16" s="364"/>
      <c r="DV16" s="364" t="s">
        <v>8</v>
      </c>
      <c r="DW16" s="364"/>
      <c r="DX16" s="364"/>
      <c r="DY16" s="364"/>
      <c r="DZ16" s="364"/>
      <c r="EA16" s="364"/>
      <c r="EB16" s="364">
        <v>212</v>
      </c>
      <c r="EC16" s="364"/>
      <c r="ED16" s="364"/>
      <c r="EE16" s="364"/>
      <c r="EF16" s="364"/>
      <c r="EG16" s="364"/>
      <c r="EH16" s="364"/>
      <c r="EI16" s="364"/>
      <c r="EJ16" s="364" t="s">
        <v>8</v>
      </c>
      <c r="EK16" s="364"/>
      <c r="EL16" s="364"/>
      <c r="EM16" s="364"/>
      <c r="EN16" s="364"/>
      <c r="EO16" s="364"/>
      <c r="EP16" s="369" t="s">
        <v>352</v>
      </c>
      <c r="EQ16" s="369"/>
      <c r="ER16" s="369"/>
      <c r="ES16" s="369"/>
      <c r="ET16" s="369"/>
      <c r="EU16" s="369"/>
      <c r="EV16" s="369" t="s">
        <v>353</v>
      </c>
      <c r="EW16" s="369"/>
      <c r="EX16" s="369"/>
      <c r="EY16" s="369"/>
      <c r="EZ16" s="369"/>
      <c r="FA16" s="369" t="s">
        <v>360</v>
      </c>
      <c r="FB16" s="369"/>
      <c r="FC16" s="369"/>
      <c r="FD16" s="369"/>
      <c r="FE16" s="369"/>
      <c r="FF16" s="383">
        <v>1</v>
      </c>
      <c r="FG16" s="384"/>
      <c r="FH16" s="384"/>
      <c r="FI16" s="384"/>
      <c r="FJ16" s="384"/>
      <c r="FK16" s="385"/>
    </row>
    <row r="17" spans="1:167" s="373" customFormat="1" ht="38.25" customHeight="1">
      <c r="A17" s="355" t="s">
        <v>139</v>
      </c>
      <c r="B17" s="355"/>
      <c r="C17" s="355"/>
      <c r="D17" s="355"/>
      <c r="E17" s="355"/>
      <c r="F17" s="355"/>
      <c r="G17" s="356" t="s">
        <v>361</v>
      </c>
      <c r="H17" s="356"/>
      <c r="I17" s="356"/>
      <c r="J17" s="356"/>
      <c r="K17" s="356"/>
      <c r="L17" s="356"/>
      <c r="M17" s="356" t="s">
        <v>346</v>
      </c>
      <c r="N17" s="356"/>
      <c r="O17" s="356"/>
      <c r="P17" s="356"/>
      <c r="Q17" s="356"/>
      <c r="R17" s="356"/>
      <c r="S17" s="357" t="s">
        <v>362</v>
      </c>
      <c r="T17" s="358"/>
      <c r="U17" s="358"/>
      <c r="V17" s="358"/>
      <c r="W17" s="358"/>
      <c r="X17" s="358"/>
      <c r="Y17" s="358"/>
      <c r="Z17" s="359"/>
      <c r="AA17" s="374">
        <v>0.4</v>
      </c>
      <c r="AB17" s="375"/>
      <c r="AC17" s="375"/>
      <c r="AD17" s="375"/>
      <c r="AE17" s="375"/>
      <c r="AF17" s="376"/>
      <c r="AG17" s="360" t="s">
        <v>363</v>
      </c>
      <c r="AH17" s="361"/>
      <c r="AI17" s="361"/>
      <c r="AJ17" s="361"/>
      <c r="AK17" s="361"/>
      <c r="AL17" s="362"/>
      <c r="AM17" s="360" t="s">
        <v>364</v>
      </c>
      <c r="AN17" s="361"/>
      <c r="AO17" s="361"/>
      <c r="AP17" s="361"/>
      <c r="AQ17" s="361"/>
      <c r="AR17" s="362"/>
      <c r="AS17" s="363" t="s">
        <v>350</v>
      </c>
      <c r="AT17" s="363"/>
      <c r="AU17" s="363"/>
      <c r="AV17" s="363"/>
      <c r="AW17" s="363"/>
      <c r="AX17" s="363"/>
      <c r="AY17" s="364">
        <v>0.16</v>
      </c>
      <c r="AZ17" s="364"/>
      <c r="BA17" s="364"/>
      <c r="BB17" s="364"/>
      <c r="BC17" s="364"/>
      <c r="BD17" s="364"/>
      <c r="BE17" s="386" t="s">
        <v>365</v>
      </c>
      <c r="BF17" s="386"/>
      <c r="BG17" s="386"/>
      <c r="BH17" s="386"/>
      <c r="BI17" s="386"/>
      <c r="BJ17" s="386"/>
      <c r="BK17" s="386"/>
      <c r="BL17" s="368" t="s">
        <v>8</v>
      </c>
      <c r="BM17" s="368"/>
      <c r="BN17" s="368"/>
      <c r="BO17" s="368"/>
      <c r="BP17" s="368"/>
      <c r="BQ17" s="368"/>
      <c r="BR17" s="368"/>
      <c r="BS17" s="368" t="s">
        <v>8</v>
      </c>
      <c r="BT17" s="368"/>
      <c r="BU17" s="368"/>
      <c r="BV17" s="368"/>
      <c r="BW17" s="368"/>
      <c r="BX17" s="368"/>
      <c r="BY17" s="368"/>
      <c r="BZ17" s="364">
        <f t="shared" si="0"/>
        <v>107</v>
      </c>
      <c r="CA17" s="364"/>
      <c r="CB17" s="364"/>
      <c r="CC17" s="364"/>
      <c r="CD17" s="364"/>
      <c r="CE17" s="364"/>
      <c r="CF17" s="364"/>
      <c r="CG17" s="364"/>
      <c r="CH17" s="364"/>
      <c r="CI17" s="364"/>
      <c r="CJ17" s="364"/>
      <c r="CK17" s="364"/>
      <c r="CL17" s="364"/>
      <c r="CM17" s="364"/>
      <c r="CN17" s="364"/>
      <c r="CO17" s="364"/>
      <c r="CP17" s="364"/>
      <c r="CQ17" s="364"/>
      <c r="CR17" s="364">
        <v>107</v>
      </c>
      <c r="CS17" s="364"/>
      <c r="CT17" s="364"/>
      <c r="CU17" s="364"/>
      <c r="CV17" s="364"/>
      <c r="CW17" s="364"/>
      <c r="CX17" s="364" t="s">
        <v>8</v>
      </c>
      <c r="CY17" s="364"/>
      <c r="CZ17" s="364"/>
      <c r="DA17" s="364"/>
      <c r="DB17" s="364"/>
      <c r="DC17" s="364"/>
      <c r="DD17" s="364" t="s">
        <v>8</v>
      </c>
      <c r="DE17" s="364"/>
      <c r="DF17" s="364"/>
      <c r="DG17" s="364"/>
      <c r="DH17" s="364"/>
      <c r="DI17" s="364"/>
      <c r="DJ17" s="364" t="s">
        <v>8</v>
      </c>
      <c r="DK17" s="364"/>
      <c r="DL17" s="364"/>
      <c r="DM17" s="364"/>
      <c r="DN17" s="364"/>
      <c r="DO17" s="364"/>
      <c r="DP17" s="364">
        <f t="shared" si="1"/>
        <v>107</v>
      </c>
      <c r="DQ17" s="364"/>
      <c r="DR17" s="364"/>
      <c r="DS17" s="364"/>
      <c r="DT17" s="364"/>
      <c r="DU17" s="364"/>
      <c r="DV17" s="364" t="s">
        <v>8</v>
      </c>
      <c r="DW17" s="364"/>
      <c r="DX17" s="364"/>
      <c r="DY17" s="364"/>
      <c r="DZ17" s="364"/>
      <c r="EA17" s="364"/>
      <c r="EB17" s="364">
        <v>120</v>
      </c>
      <c r="EC17" s="364"/>
      <c r="ED17" s="364"/>
      <c r="EE17" s="364"/>
      <c r="EF17" s="364"/>
      <c r="EG17" s="364"/>
      <c r="EH17" s="364"/>
      <c r="EI17" s="364"/>
      <c r="EJ17" s="364" t="s">
        <v>8</v>
      </c>
      <c r="EK17" s="364"/>
      <c r="EL17" s="364"/>
      <c r="EM17" s="364"/>
      <c r="EN17" s="364"/>
      <c r="EO17" s="364"/>
      <c r="EP17" s="369" t="s">
        <v>352</v>
      </c>
      <c r="EQ17" s="369"/>
      <c r="ER17" s="369"/>
      <c r="ES17" s="369"/>
      <c r="ET17" s="369"/>
      <c r="EU17" s="369"/>
      <c r="EV17" s="369" t="s">
        <v>366</v>
      </c>
      <c r="EW17" s="369"/>
      <c r="EX17" s="369"/>
      <c r="EY17" s="369"/>
      <c r="EZ17" s="369"/>
      <c r="FA17" s="369" t="s">
        <v>367</v>
      </c>
      <c r="FB17" s="369"/>
      <c r="FC17" s="369"/>
      <c r="FD17" s="369"/>
      <c r="FE17" s="369"/>
      <c r="FF17" s="364">
        <v>1</v>
      </c>
      <c r="FG17" s="364"/>
      <c r="FH17" s="364"/>
      <c r="FI17" s="364"/>
      <c r="FJ17" s="364"/>
      <c r="FK17" s="364"/>
    </row>
    <row r="18" spans="1:167" s="373" customFormat="1" ht="30" customHeight="1">
      <c r="A18" s="355" t="s">
        <v>140</v>
      </c>
      <c r="B18" s="355"/>
      <c r="C18" s="355"/>
      <c r="D18" s="355"/>
      <c r="E18" s="355"/>
      <c r="F18" s="355"/>
      <c r="G18" s="356" t="s">
        <v>368</v>
      </c>
      <c r="H18" s="356"/>
      <c r="I18" s="356"/>
      <c r="J18" s="356"/>
      <c r="K18" s="356"/>
      <c r="L18" s="356"/>
      <c r="M18" s="356" t="s">
        <v>369</v>
      </c>
      <c r="N18" s="356"/>
      <c r="O18" s="356"/>
      <c r="P18" s="356"/>
      <c r="Q18" s="356"/>
      <c r="R18" s="356"/>
      <c r="S18" s="357" t="s">
        <v>370</v>
      </c>
      <c r="T18" s="358"/>
      <c r="U18" s="358"/>
      <c r="V18" s="358"/>
      <c r="W18" s="358"/>
      <c r="X18" s="358"/>
      <c r="Y18" s="358"/>
      <c r="Z18" s="359"/>
      <c r="AA18" s="374">
        <v>0.4</v>
      </c>
      <c r="AB18" s="375"/>
      <c r="AC18" s="375"/>
      <c r="AD18" s="375"/>
      <c r="AE18" s="375"/>
      <c r="AF18" s="376"/>
      <c r="AG18" s="360" t="s">
        <v>371</v>
      </c>
      <c r="AH18" s="361"/>
      <c r="AI18" s="361"/>
      <c r="AJ18" s="361"/>
      <c r="AK18" s="361"/>
      <c r="AL18" s="362"/>
      <c r="AM18" s="360" t="s">
        <v>372</v>
      </c>
      <c r="AN18" s="361"/>
      <c r="AO18" s="361"/>
      <c r="AP18" s="361"/>
      <c r="AQ18" s="361"/>
      <c r="AR18" s="362"/>
      <c r="AS18" s="363" t="s">
        <v>350</v>
      </c>
      <c r="AT18" s="363"/>
      <c r="AU18" s="363"/>
      <c r="AV18" s="363"/>
      <c r="AW18" s="363"/>
      <c r="AX18" s="363"/>
      <c r="AY18" s="364">
        <v>0.63</v>
      </c>
      <c r="AZ18" s="364"/>
      <c r="BA18" s="364"/>
      <c r="BB18" s="364"/>
      <c r="BC18" s="364"/>
      <c r="BD18" s="364"/>
      <c r="BE18" s="387" t="s">
        <v>373</v>
      </c>
      <c r="BF18" s="387"/>
      <c r="BG18" s="387"/>
      <c r="BH18" s="387"/>
      <c r="BI18" s="387"/>
      <c r="BJ18" s="387"/>
      <c r="BK18" s="387"/>
      <c r="BL18" s="368" t="s">
        <v>8</v>
      </c>
      <c r="BM18" s="368"/>
      <c r="BN18" s="368"/>
      <c r="BO18" s="368"/>
      <c r="BP18" s="368"/>
      <c r="BQ18" s="368"/>
      <c r="BR18" s="368"/>
      <c r="BS18" s="368" t="s">
        <v>8</v>
      </c>
      <c r="BT18" s="368"/>
      <c r="BU18" s="368"/>
      <c r="BV18" s="368"/>
      <c r="BW18" s="368"/>
      <c r="BX18" s="368"/>
      <c r="BY18" s="368"/>
      <c r="BZ18" s="364">
        <f t="shared" si="0"/>
        <v>218</v>
      </c>
      <c r="CA18" s="364"/>
      <c r="CB18" s="364"/>
      <c r="CC18" s="364"/>
      <c r="CD18" s="364"/>
      <c r="CE18" s="364"/>
      <c r="CF18" s="364"/>
      <c r="CG18" s="364"/>
      <c r="CH18" s="364"/>
      <c r="CI18" s="364"/>
      <c r="CJ18" s="364"/>
      <c r="CK18" s="364"/>
      <c r="CL18" s="364"/>
      <c r="CM18" s="364"/>
      <c r="CN18" s="364"/>
      <c r="CO18" s="364"/>
      <c r="CP18" s="364"/>
      <c r="CQ18" s="364"/>
      <c r="CR18" s="364">
        <v>218</v>
      </c>
      <c r="CS18" s="364"/>
      <c r="CT18" s="364"/>
      <c r="CU18" s="364"/>
      <c r="CV18" s="364"/>
      <c r="CW18" s="364"/>
      <c r="CX18" s="364" t="s">
        <v>8</v>
      </c>
      <c r="CY18" s="364"/>
      <c r="CZ18" s="364"/>
      <c r="DA18" s="364"/>
      <c r="DB18" s="364"/>
      <c r="DC18" s="364"/>
      <c r="DD18" s="364" t="s">
        <v>8</v>
      </c>
      <c r="DE18" s="364"/>
      <c r="DF18" s="364"/>
      <c r="DG18" s="364"/>
      <c r="DH18" s="364"/>
      <c r="DI18" s="364"/>
      <c r="DJ18" s="364" t="s">
        <v>8</v>
      </c>
      <c r="DK18" s="364"/>
      <c r="DL18" s="364"/>
      <c r="DM18" s="364"/>
      <c r="DN18" s="364"/>
      <c r="DO18" s="364"/>
      <c r="DP18" s="364">
        <f t="shared" si="1"/>
        <v>218</v>
      </c>
      <c r="DQ18" s="364"/>
      <c r="DR18" s="364"/>
      <c r="DS18" s="364"/>
      <c r="DT18" s="364"/>
      <c r="DU18" s="364"/>
      <c r="DV18" s="364" t="s">
        <v>8</v>
      </c>
      <c r="DW18" s="364"/>
      <c r="DX18" s="364"/>
      <c r="DY18" s="364"/>
      <c r="DZ18" s="364"/>
      <c r="EA18" s="364"/>
      <c r="EB18" s="364">
        <v>142</v>
      </c>
      <c r="EC18" s="364"/>
      <c r="ED18" s="364"/>
      <c r="EE18" s="364"/>
      <c r="EF18" s="364"/>
      <c r="EG18" s="364"/>
      <c r="EH18" s="364"/>
      <c r="EI18" s="364"/>
      <c r="EJ18" s="364" t="s">
        <v>8</v>
      </c>
      <c r="EK18" s="364"/>
      <c r="EL18" s="364"/>
      <c r="EM18" s="364"/>
      <c r="EN18" s="364"/>
      <c r="EO18" s="364"/>
      <c r="EP18" s="388" t="s">
        <v>374</v>
      </c>
      <c r="EQ18" s="369"/>
      <c r="ER18" s="369"/>
      <c r="ES18" s="369"/>
      <c r="ET18" s="369"/>
      <c r="EU18" s="369"/>
      <c r="EV18" s="369" t="s">
        <v>375</v>
      </c>
      <c r="EW18" s="369"/>
      <c r="EX18" s="369"/>
      <c r="EY18" s="369"/>
      <c r="EZ18" s="369"/>
      <c r="FA18" s="369" t="s">
        <v>376</v>
      </c>
      <c r="FB18" s="369"/>
      <c r="FC18" s="369"/>
      <c r="FD18" s="369"/>
      <c r="FE18" s="369"/>
      <c r="FF18" s="364">
        <v>1</v>
      </c>
      <c r="FG18" s="364"/>
      <c r="FH18" s="364"/>
      <c r="FI18" s="364"/>
      <c r="FJ18" s="364"/>
      <c r="FK18" s="364"/>
    </row>
    <row r="19" spans="1:167" s="373" customFormat="1" ht="24.75" customHeight="1">
      <c r="A19" s="355" t="s">
        <v>141</v>
      </c>
      <c r="B19" s="355"/>
      <c r="C19" s="355"/>
      <c r="D19" s="355"/>
      <c r="E19" s="355"/>
      <c r="F19" s="355"/>
      <c r="G19" s="356" t="s">
        <v>368</v>
      </c>
      <c r="H19" s="356"/>
      <c r="I19" s="356"/>
      <c r="J19" s="356"/>
      <c r="K19" s="356"/>
      <c r="L19" s="356"/>
      <c r="M19" s="356" t="s">
        <v>346</v>
      </c>
      <c r="N19" s="356"/>
      <c r="O19" s="356"/>
      <c r="P19" s="356"/>
      <c r="Q19" s="356"/>
      <c r="R19" s="356"/>
      <c r="S19" s="357" t="s">
        <v>362</v>
      </c>
      <c r="T19" s="358"/>
      <c r="U19" s="358"/>
      <c r="V19" s="358"/>
      <c r="W19" s="358"/>
      <c r="X19" s="358"/>
      <c r="Y19" s="358"/>
      <c r="Z19" s="359"/>
      <c r="AA19" s="374">
        <v>0.4</v>
      </c>
      <c r="AB19" s="375"/>
      <c r="AC19" s="375"/>
      <c r="AD19" s="375"/>
      <c r="AE19" s="375"/>
      <c r="AF19" s="376"/>
      <c r="AG19" s="360" t="s">
        <v>377</v>
      </c>
      <c r="AH19" s="361"/>
      <c r="AI19" s="361"/>
      <c r="AJ19" s="361"/>
      <c r="AK19" s="361"/>
      <c r="AL19" s="362"/>
      <c r="AM19" s="360" t="s">
        <v>378</v>
      </c>
      <c r="AN19" s="361"/>
      <c r="AO19" s="361"/>
      <c r="AP19" s="361"/>
      <c r="AQ19" s="361"/>
      <c r="AR19" s="362"/>
      <c r="AS19" s="363" t="s">
        <v>350</v>
      </c>
      <c r="AT19" s="363"/>
      <c r="AU19" s="363"/>
      <c r="AV19" s="363"/>
      <c r="AW19" s="363"/>
      <c r="AX19" s="363"/>
      <c r="AY19" s="364">
        <v>0.083</v>
      </c>
      <c r="AZ19" s="364"/>
      <c r="BA19" s="364"/>
      <c r="BB19" s="364"/>
      <c r="BC19" s="364"/>
      <c r="BD19" s="364"/>
      <c r="BE19" s="387" t="s">
        <v>373</v>
      </c>
      <c r="BF19" s="387"/>
      <c r="BG19" s="387"/>
      <c r="BH19" s="387"/>
      <c r="BI19" s="387"/>
      <c r="BJ19" s="387"/>
      <c r="BK19" s="387"/>
      <c r="BL19" s="368" t="s">
        <v>8</v>
      </c>
      <c r="BM19" s="368"/>
      <c r="BN19" s="368"/>
      <c r="BO19" s="368"/>
      <c r="BP19" s="368"/>
      <c r="BQ19" s="368"/>
      <c r="BR19" s="368"/>
      <c r="BS19" s="368" t="s">
        <v>8</v>
      </c>
      <c r="BT19" s="368"/>
      <c r="BU19" s="368"/>
      <c r="BV19" s="368"/>
      <c r="BW19" s="368"/>
      <c r="BX19" s="368"/>
      <c r="BY19" s="368"/>
      <c r="BZ19" s="364">
        <f t="shared" si="0"/>
        <v>218</v>
      </c>
      <c r="CA19" s="364"/>
      <c r="CB19" s="364"/>
      <c r="CC19" s="364"/>
      <c r="CD19" s="364"/>
      <c r="CE19" s="364"/>
      <c r="CF19" s="364"/>
      <c r="CG19" s="364"/>
      <c r="CH19" s="364"/>
      <c r="CI19" s="364"/>
      <c r="CJ19" s="364"/>
      <c r="CK19" s="364"/>
      <c r="CL19" s="364"/>
      <c r="CM19" s="364"/>
      <c r="CN19" s="364"/>
      <c r="CO19" s="364"/>
      <c r="CP19" s="364"/>
      <c r="CQ19" s="364"/>
      <c r="CR19" s="364">
        <v>218</v>
      </c>
      <c r="CS19" s="364"/>
      <c r="CT19" s="364"/>
      <c r="CU19" s="364"/>
      <c r="CV19" s="364"/>
      <c r="CW19" s="364"/>
      <c r="CX19" s="364" t="s">
        <v>8</v>
      </c>
      <c r="CY19" s="364"/>
      <c r="CZ19" s="364"/>
      <c r="DA19" s="364"/>
      <c r="DB19" s="364"/>
      <c r="DC19" s="364"/>
      <c r="DD19" s="364" t="s">
        <v>8</v>
      </c>
      <c r="DE19" s="364"/>
      <c r="DF19" s="364"/>
      <c r="DG19" s="364"/>
      <c r="DH19" s="364"/>
      <c r="DI19" s="364"/>
      <c r="DJ19" s="364" t="s">
        <v>8</v>
      </c>
      <c r="DK19" s="364"/>
      <c r="DL19" s="364"/>
      <c r="DM19" s="364"/>
      <c r="DN19" s="364"/>
      <c r="DO19" s="364"/>
      <c r="DP19" s="364">
        <f t="shared" si="1"/>
        <v>218</v>
      </c>
      <c r="DQ19" s="364"/>
      <c r="DR19" s="364"/>
      <c r="DS19" s="364"/>
      <c r="DT19" s="364"/>
      <c r="DU19" s="364"/>
      <c r="DV19" s="364" t="s">
        <v>8</v>
      </c>
      <c r="DW19" s="364"/>
      <c r="DX19" s="364"/>
      <c r="DY19" s="364"/>
      <c r="DZ19" s="364"/>
      <c r="EA19" s="364"/>
      <c r="EB19" s="364">
        <v>216</v>
      </c>
      <c r="EC19" s="364"/>
      <c r="ED19" s="364"/>
      <c r="EE19" s="364"/>
      <c r="EF19" s="364"/>
      <c r="EG19" s="364"/>
      <c r="EH19" s="364"/>
      <c r="EI19" s="364"/>
      <c r="EJ19" s="364" t="s">
        <v>8</v>
      </c>
      <c r="EK19" s="364"/>
      <c r="EL19" s="364"/>
      <c r="EM19" s="364"/>
      <c r="EN19" s="364"/>
      <c r="EO19" s="364"/>
      <c r="EP19" s="369" t="s">
        <v>352</v>
      </c>
      <c r="EQ19" s="369"/>
      <c r="ER19" s="369"/>
      <c r="ES19" s="369"/>
      <c r="ET19" s="369"/>
      <c r="EU19" s="369"/>
      <c r="EV19" s="369" t="s">
        <v>353</v>
      </c>
      <c r="EW19" s="369"/>
      <c r="EX19" s="369"/>
      <c r="EY19" s="369"/>
      <c r="EZ19" s="369"/>
      <c r="FA19" s="369" t="s">
        <v>379</v>
      </c>
      <c r="FB19" s="369"/>
      <c r="FC19" s="369"/>
      <c r="FD19" s="369"/>
      <c r="FE19" s="369"/>
      <c r="FF19" s="364">
        <v>1</v>
      </c>
      <c r="FG19" s="364"/>
      <c r="FH19" s="364"/>
      <c r="FI19" s="364"/>
      <c r="FJ19" s="364"/>
      <c r="FK19" s="364"/>
    </row>
    <row r="20" spans="1:167" s="373" customFormat="1" ht="24.75" customHeight="1">
      <c r="A20" s="355" t="s">
        <v>130</v>
      </c>
      <c r="B20" s="355"/>
      <c r="C20" s="355"/>
      <c r="D20" s="355"/>
      <c r="E20" s="355"/>
      <c r="F20" s="355"/>
      <c r="G20" s="356" t="s">
        <v>380</v>
      </c>
      <c r="H20" s="356"/>
      <c r="I20" s="356"/>
      <c r="J20" s="356"/>
      <c r="K20" s="356"/>
      <c r="L20" s="356"/>
      <c r="M20" s="374" t="s">
        <v>346</v>
      </c>
      <c r="N20" s="375"/>
      <c r="O20" s="375"/>
      <c r="P20" s="375"/>
      <c r="Q20" s="375"/>
      <c r="R20" s="376"/>
      <c r="S20" s="357" t="s">
        <v>347</v>
      </c>
      <c r="T20" s="358"/>
      <c r="U20" s="358"/>
      <c r="V20" s="358"/>
      <c r="W20" s="358"/>
      <c r="X20" s="358"/>
      <c r="Y20" s="358"/>
      <c r="Z20" s="359"/>
      <c r="AA20" s="356">
        <v>0.4</v>
      </c>
      <c r="AB20" s="356"/>
      <c r="AC20" s="356"/>
      <c r="AD20" s="356"/>
      <c r="AE20" s="356"/>
      <c r="AF20" s="356"/>
      <c r="AG20" s="360" t="s">
        <v>381</v>
      </c>
      <c r="AH20" s="361"/>
      <c r="AI20" s="361"/>
      <c r="AJ20" s="361"/>
      <c r="AK20" s="361"/>
      <c r="AL20" s="362"/>
      <c r="AM20" s="360" t="s">
        <v>382</v>
      </c>
      <c r="AN20" s="361"/>
      <c r="AO20" s="361"/>
      <c r="AP20" s="361"/>
      <c r="AQ20" s="361"/>
      <c r="AR20" s="362"/>
      <c r="AS20" s="363" t="s">
        <v>350</v>
      </c>
      <c r="AT20" s="363"/>
      <c r="AU20" s="363"/>
      <c r="AV20" s="363"/>
      <c r="AW20" s="363"/>
      <c r="AX20" s="363"/>
      <c r="AY20" s="364">
        <v>0.41</v>
      </c>
      <c r="AZ20" s="364"/>
      <c r="BA20" s="364"/>
      <c r="BB20" s="364"/>
      <c r="BC20" s="364"/>
      <c r="BD20" s="364"/>
      <c r="BE20" s="387" t="s">
        <v>383</v>
      </c>
      <c r="BF20" s="386"/>
      <c r="BG20" s="386"/>
      <c r="BH20" s="386"/>
      <c r="BI20" s="386"/>
      <c r="BJ20" s="386"/>
      <c r="BK20" s="386"/>
      <c r="BL20" s="368" t="s">
        <v>8</v>
      </c>
      <c r="BM20" s="368"/>
      <c r="BN20" s="368"/>
      <c r="BO20" s="368"/>
      <c r="BP20" s="368"/>
      <c r="BQ20" s="368"/>
      <c r="BR20" s="368"/>
      <c r="BS20" s="368" t="s">
        <v>8</v>
      </c>
      <c r="BT20" s="368"/>
      <c r="BU20" s="368"/>
      <c r="BV20" s="368"/>
      <c r="BW20" s="368"/>
      <c r="BX20" s="368"/>
      <c r="BY20" s="368"/>
      <c r="BZ20" s="364">
        <f t="shared" si="0"/>
        <v>1235</v>
      </c>
      <c r="CA20" s="364"/>
      <c r="CB20" s="364"/>
      <c r="CC20" s="364"/>
      <c r="CD20" s="364"/>
      <c r="CE20" s="364"/>
      <c r="CF20" s="364"/>
      <c r="CG20" s="364"/>
      <c r="CH20" s="364"/>
      <c r="CI20" s="364"/>
      <c r="CJ20" s="364"/>
      <c r="CK20" s="364"/>
      <c r="CL20" s="364"/>
      <c r="CM20" s="364"/>
      <c r="CN20" s="364"/>
      <c r="CO20" s="364"/>
      <c r="CP20" s="364"/>
      <c r="CQ20" s="364"/>
      <c r="CR20" s="364">
        <v>1235</v>
      </c>
      <c r="CS20" s="364"/>
      <c r="CT20" s="364"/>
      <c r="CU20" s="364"/>
      <c r="CV20" s="364"/>
      <c r="CW20" s="364"/>
      <c r="CX20" s="364" t="s">
        <v>8</v>
      </c>
      <c r="CY20" s="364"/>
      <c r="CZ20" s="364"/>
      <c r="DA20" s="364"/>
      <c r="DB20" s="364"/>
      <c r="DC20" s="364"/>
      <c r="DD20" s="364" t="s">
        <v>8</v>
      </c>
      <c r="DE20" s="364"/>
      <c r="DF20" s="364"/>
      <c r="DG20" s="364"/>
      <c r="DH20" s="364"/>
      <c r="DI20" s="364"/>
      <c r="DJ20" s="364" t="s">
        <v>8</v>
      </c>
      <c r="DK20" s="364"/>
      <c r="DL20" s="364"/>
      <c r="DM20" s="364"/>
      <c r="DN20" s="364"/>
      <c r="DO20" s="364"/>
      <c r="DP20" s="364">
        <f t="shared" si="1"/>
        <v>1235</v>
      </c>
      <c r="DQ20" s="364"/>
      <c r="DR20" s="364"/>
      <c r="DS20" s="364"/>
      <c r="DT20" s="364"/>
      <c r="DU20" s="364"/>
      <c r="DV20" s="364" t="s">
        <v>8</v>
      </c>
      <c r="DW20" s="364"/>
      <c r="DX20" s="364"/>
      <c r="DY20" s="364"/>
      <c r="DZ20" s="364"/>
      <c r="EA20" s="364"/>
      <c r="EB20" s="364">
        <v>1679</v>
      </c>
      <c r="EC20" s="364"/>
      <c r="ED20" s="364"/>
      <c r="EE20" s="364"/>
      <c r="EF20" s="364"/>
      <c r="EG20" s="364"/>
      <c r="EH20" s="364"/>
      <c r="EI20" s="364"/>
      <c r="EJ20" s="364" t="s">
        <v>8</v>
      </c>
      <c r="EK20" s="364"/>
      <c r="EL20" s="364"/>
      <c r="EM20" s="364"/>
      <c r="EN20" s="364"/>
      <c r="EO20" s="364"/>
      <c r="EP20" s="369" t="s">
        <v>352</v>
      </c>
      <c r="EQ20" s="369"/>
      <c r="ER20" s="369"/>
      <c r="ES20" s="369"/>
      <c r="ET20" s="369"/>
      <c r="EU20" s="369"/>
      <c r="EV20" s="369" t="s">
        <v>353</v>
      </c>
      <c r="EW20" s="369"/>
      <c r="EX20" s="369"/>
      <c r="EY20" s="369"/>
      <c r="EZ20" s="369"/>
      <c r="FA20" s="369" t="s">
        <v>379</v>
      </c>
      <c r="FB20" s="369"/>
      <c r="FC20" s="369"/>
      <c r="FD20" s="369"/>
      <c r="FE20" s="369"/>
      <c r="FF20" s="364">
        <v>1</v>
      </c>
      <c r="FG20" s="364"/>
      <c r="FH20" s="364"/>
      <c r="FI20" s="364"/>
      <c r="FJ20" s="364"/>
      <c r="FK20" s="364"/>
    </row>
    <row r="21" spans="1:167" ht="24.75" customHeight="1">
      <c r="A21" s="355" t="s">
        <v>142</v>
      </c>
      <c r="B21" s="355"/>
      <c r="C21" s="355"/>
      <c r="D21" s="355"/>
      <c r="E21" s="355"/>
      <c r="F21" s="355"/>
      <c r="G21" s="356" t="s">
        <v>384</v>
      </c>
      <c r="H21" s="356"/>
      <c r="I21" s="356"/>
      <c r="J21" s="356"/>
      <c r="K21" s="356"/>
      <c r="L21" s="356"/>
      <c r="M21" s="374" t="s">
        <v>346</v>
      </c>
      <c r="N21" s="375"/>
      <c r="O21" s="375"/>
      <c r="P21" s="375"/>
      <c r="Q21" s="375"/>
      <c r="R21" s="376"/>
      <c r="S21" s="357" t="s">
        <v>385</v>
      </c>
      <c r="T21" s="358"/>
      <c r="U21" s="358"/>
      <c r="V21" s="358"/>
      <c r="W21" s="358"/>
      <c r="X21" s="358"/>
      <c r="Y21" s="358"/>
      <c r="Z21" s="359"/>
      <c r="AA21" s="356">
        <v>0.4</v>
      </c>
      <c r="AB21" s="356"/>
      <c r="AC21" s="356"/>
      <c r="AD21" s="356"/>
      <c r="AE21" s="356"/>
      <c r="AF21" s="356"/>
      <c r="AG21" s="360" t="s">
        <v>386</v>
      </c>
      <c r="AH21" s="361"/>
      <c r="AI21" s="361"/>
      <c r="AJ21" s="361"/>
      <c r="AK21" s="361"/>
      <c r="AL21" s="362"/>
      <c r="AM21" s="360" t="s">
        <v>387</v>
      </c>
      <c r="AN21" s="361"/>
      <c r="AO21" s="361"/>
      <c r="AP21" s="361"/>
      <c r="AQ21" s="361"/>
      <c r="AR21" s="362"/>
      <c r="AS21" s="363" t="s">
        <v>350</v>
      </c>
      <c r="AT21" s="363"/>
      <c r="AU21" s="363"/>
      <c r="AV21" s="363"/>
      <c r="AW21" s="363"/>
      <c r="AX21" s="363"/>
      <c r="AY21" s="364">
        <v>0.66</v>
      </c>
      <c r="AZ21" s="364"/>
      <c r="BA21" s="364"/>
      <c r="BB21" s="364"/>
      <c r="BC21" s="364"/>
      <c r="BD21" s="364"/>
      <c r="BE21" s="386" t="s">
        <v>388</v>
      </c>
      <c r="BF21" s="386"/>
      <c r="BG21" s="386"/>
      <c r="BH21" s="386"/>
      <c r="BI21" s="386"/>
      <c r="BJ21" s="386"/>
      <c r="BK21" s="386"/>
      <c r="BL21" s="368" t="s">
        <v>8</v>
      </c>
      <c r="BM21" s="368"/>
      <c r="BN21" s="368"/>
      <c r="BO21" s="368"/>
      <c r="BP21" s="368"/>
      <c r="BQ21" s="368"/>
      <c r="BR21" s="368"/>
      <c r="BS21" s="368" t="s">
        <v>8</v>
      </c>
      <c r="BT21" s="368"/>
      <c r="BU21" s="368"/>
      <c r="BV21" s="368"/>
      <c r="BW21" s="368"/>
      <c r="BX21" s="368"/>
      <c r="BY21" s="368"/>
      <c r="BZ21" s="364">
        <f t="shared" si="0"/>
        <v>83</v>
      </c>
      <c r="CA21" s="364"/>
      <c r="CB21" s="364"/>
      <c r="CC21" s="364"/>
      <c r="CD21" s="364"/>
      <c r="CE21" s="364"/>
      <c r="CF21" s="364"/>
      <c r="CG21" s="364"/>
      <c r="CH21" s="364"/>
      <c r="CI21" s="364"/>
      <c r="CJ21" s="364"/>
      <c r="CK21" s="364"/>
      <c r="CL21" s="364"/>
      <c r="CM21" s="364"/>
      <c r="CN21" s="364"/>
      <c r="CO21" s="364"/>
      <c r="CP21" s="364"/>
      <c r="CQ21" s="364"/>
      <c r="CR21" s="364">
        <v>83</v>
      </c>
      <c r="CS21" s="364"/>
      <c r="CT21" s="364"/>
      <c r="CU21" s="364"/>
      <c r="CV21" s="364"/>
      <c r="CW21" s="364"/>
      <c r="CX21" s="364" t="s">
        <v>8</v>
      </c>
      <c r="CY21" s="364"/>
      <c r="CZ21" s="364"/>
      <c r="DA21" s="364"/>
      <c r="DB21" s="364"/>
      <c r="DC21" s="364"/>
      <c r="DD21" s="364" t="s">
        <v>8</v>
      </c>
      <c r="DE21" s="364"/>
      <c r="DF21" s="364"/>
      <c r="DG21" s="364"/>
      <c r="DH21" s="364"/>
      <c r="DI21" s="364"/>
      <c r="DJ21" s="364" t="s">
        <v>8</v>
      </c>
      <c r="DK21" s="364"/>
      <c r="DL21" s="364"/>
      <c r="DM21" s="364"/>
      <c r="DN21" s="364"/>
      <c r="DO21" s="364"/>
      <c r="DP21" s="364">
        <f t="shared" si="1"/>
        <v>83</v>
      </c>
      <c r="DQ21" s="364"/>
      <c r="DR21" s="364"/>
      <c r="DS21" s="364"/>
      <c r="DT21" s="364"/>
      <c r="DU21" s="364"/>
      <c r="DV21" s="364" t="s">
        <v>8</v>
      </c>
      <c r="DW21" s="364"/>
      <c r="DX21" s="364"/>
      <c r="DY21" s="364"/>
      <c r="DZ21" s="364"/>
      <c r="EA21" s="364"/>
      <c r="EB21" s="364">
        <v>121</v>
      </c>
      <c r="EC21" s="364"/>
      <c r="ED21" s="364"/>
      <c r="EE21" s="364"/>
      <c r="EF21" s="364"/>
      <c r="EG21" s="364"/>
      <c r="EH21" s="364"/>
      <c r="EI21" s="364"/>
      <c r="EJ21" s="364" t="s">
        <v>8</v>
      </c>
      <c r="EK21" s="364"/>
      <c r="EL21" s="364"/>
      <c r="EM21" s="364"/>
      <c r="EN21" s="364"/>
      <c r="EO21" s="364"/>
      <c r="EP21" s="369" t="s">
        <v>352</v>
      </c>
      <c r="EQ21" s="369"/>
      <c r="ER21" s="369"/>
      <c r="ES21" s="369"/>
      <c r="ET21" s="369"/>
      <c r="EU21" s="369"/>
      <c r="EV21" s="369" t="s">
        <v>353</v>
      </c>
      <c r="EW21" s="369"/>
      <c r="EX21" s="369"/>
      <c r="EY21" s="369"/>
      <c r="EZ21" s="369"/>
      <c r="FA21" s="369" t="s">
        <v>389</v>
      </c>
      <c r="FB21" s="369"/>
      <c r="FC21" s="369"/>
      <c r="FD21" s="369"/>
      <c r="FE21" s="369"/>
      <c r="FF21" s="364">
        <v>1</v>
      </c>
      <c r="FG21" s="364"/>
      <c r="FH21" s="364"/>
      <c r="FI21" s="364"/>
      <c r="FJ21" s="364"/>
      <c r="FK21" s="364"/>
    </row>
    <row r="22" spans="1:167" s="373" customFormat="1" ht="24.75" customHeight="1">
      <c r="A22" s="355" t="s">
        <v>143</v>
      </c>
      <c r="B22" s="355"/>
      <c r="C22" s="355"/>
      <c r="D22" s="355"/>
      <c r="E22" s="355"/>
      <c r="F22" s="355"/>
      <c r="G22" s="356" t="s">
        <v>380</v>
      </c>
      <c r="H22" s="356"/>
      <c r="I22" s="356"/>
      <c r="J22" s="356"/>
      <c r="K22" s="356"/>
      <c r="L22" s="356"/>
      <c r="M22" s="374" t="s">
        <v>346</v>
      </c>
      <c r="N22" s="375"/>
      <c r="O22" s="375"/>
      <c r="P22" s="375"/>
      <c r="Q22" s="375"/>
      <c r="R22" s="376"/>
      <c r="S22" s="357" t="s">
        <v>347</v>
      </c>
      <c r="T22" s="358"/>
      <c r="U22" s="358"/>
      <c r="V22" s="358"/>
      <c r="W22" s="358"/>
      <c r="X22" s="358"/>
      <c r="Y22" s="358"/>
      <c r="Z22" s="359"/>
      <c r="AA22" s="356">
        <v>0.4</v>
      </c>
      <c r="AB22" s="356"/>
      <c r="AC22" s="356"/>
      <c r="AD22" s="356"/>
      <c r="AE22" s="356"/>
      <c r="AF22" s="356"/>
      <c r="AG22" s="360" t="s">
        <v>390</v>
      </c>
      <c r="AH22" s="361"/>
      <c r="AI22" s="361"/>
      <c r="AJ22" s="361"/>
      <c r="AK22" s="361"/>
      <c r="AL22" s="362"/>
      <c r="AM22" s="360" t="s">
        <v>391</v>
      </c>
      <c r="AN22" s="361"/>
      <c r="AO22" s="361"/>
      <c r="AP22" s="361"/>
      <c r="AQ22" s="361"/>
      <c r="AR22" s="362"/>
      <c r="AS22" s="363" t="s">
        <v>350</v>
      </c>
      <c r="AT22" s="363"/>
      <c r="AU22" s="363"/>
      <c r="AV22" s="363"/>
      <c r="AW22" s="363"/>
      <c r="AX22" s="363"/>
      <c r="AY22" s="364">
        <v>0.16</v>
      </c>
      <c r="AZ22" s="364"/>
      <c r="BA22" s="364"/>
      <c r="BB22" s="364"/>
      <c r="BC22" s="364"/>
      <c r="BD22" s="364"/>
      <c r="BE22" s="387" t="s">
        <v>383</v>
      </c>
      <c r="BF22" s="386"/>
      <c r="BG22" s="386"/>
      <c r="BH22" s="386"/>
      <c r="BI22" s="386"/>
      <c r="BJ22" s="386"/>
      <c r="BK22" s="386"/>
      <c r="BL22" s="368" t="s">
        <v>8</v>
      </c>
      <c r="BM22" s="368"/>
      <c r="BN22" s="368"/>
      <c r="BO22" s="368"/>
      <c r="BP22" s="368"/>
      <c r="BQ22" s="368"/>
      <c r="BR22" s="368"/>
      <c r="BS22" s="368" t="s">
        <v>8</v>
      </c>
      <c r="BT22" s="368"/>
      <c r="BU22" s="368"/>
      <c r="BV22" s="368"/>
      <c r="BW22" s="368"/>
      <c r="BX22" s="368"/>
      <c r="BY22" s="368"/>
      <c r="BZ22" s="364">
        <f t="shared" si="0"/>
        <v>1235</v>
      </c>
      <c r="CA22" s="364"/>
      <c r="CB22" s="364"/>
      <c r="CC22" s="364"/>
      <c r="CD22" s="364"/>
      <c r="CE22" s="364"/>
      <c r="CF22" s="364"/>
      <c r="CG22" s="364"/>
      <c r="CH22" s="364"/>
      <c r="CI22" s="364"/>
      <c r="CJ22" s="364"/>
      <c r="CK22" s="364"/>
      <c r="CL22" s="364"/>
      <c r="CM22" s="364"/>
      <c r="CN22" s="364"/>
      <c r="CO22" s="364"/>
      <c r="CP22" s="364"/>
      <c r="CQ22" s="364"/>
      <c r="CR22" s="364">
        <v>1235</v>
      </c>
      <c r="CS22" s="364"/>
      <c r="CT22" s="364"/>
      <c r="CU22" s="364"/>
      <c r="CV22" s="364"/>
      <c r="CW22" s="364"/>
      <c r="CX22" s="364" t="s">
        <v>8</v>
      </c>
      <c r="CY22" s="364"/>
      <c r="CZ22" s="364"/>
      <c r="DA22" s="364"/>
      <c r="DB22" s="364"/>
      <c r="DC22" s="364"/>
      <c r="DD22" s="364" t="s">
        <v>8</v>
      </c>
      <c r="DE22" s="364"/>
      <c r="DF22" s="364"/>
      <c r="DG22" s="364"/>
      <c r="DH22" s="364"/>
      <c r="DI22" s="364"/>
      <c r="DJ22" s="364" t="s">
        <v>8</v>
      </c>
      <c r="DK22" s="364"/>
      <c r="DL22" s="364"/>
      <c r="DM22" s="364"/>
      <c r="DN22" s="364"/>
      <c r="DO22" s="364"/>
      <c r="DP22" s="364">
        <f t="shared" si="1"/>
        <v>1235</v>
      </c>
      <c r="DQ22" s="364"/>
      <c r="DR22" s="364"/>
      <c r="DS22" s="364"/>
      <c r="DT22" s="364"/>
      <c r="DU22" s="364"/>
      <c r="DV22" s="364" t="s">
        <v>8</v>
      </c>
      <c r="DW22" s="364"/>
      <c r="DX22" s="364"/>
      <c r="DY22" s="364"/>
      <c r="DZ22" s="364"/>
      <c r="EA22" s="364"/>
      <c r="EB22" s="364">
        <v>1745</v>
      </c>
      <c r="EC22" s="364"/>
      <c r="ED22" s="364"/>
      <c r="EE22" s="364"/>
      <c r="EF22" s="364"/>
      <c r="EG22" s="364"/>
      <c r="EH22" s="364"/>
      <c r="EI22" s="364"/>
      <c r="EJ22" s="364" t="s">
        <v>8</v>
      </c>
      <c r="EK22" s="364"/>
      <c r="EL22" s="364"/>
      <c r="EM22" s="364"/>
      <c r="EN22" s="364"/>
      <c r="EO22" s="364"/>
      <c r="EP22" s="369" t="s">
        <v>352</v>
      </c>
      <c r="EQ22" s="369"/>
      <c r="ER22" s="369"/>
      <c r="ES22" s="369"/>
      <c r="ET22" s="369"/>
      <c r="EU22" s="369"/>
      <c r="EV22" s="369" t="s">
        <v>353</v>
      </c>
      <c r="EW22" s="369"/>
      <c r="EX22" s="369"/>
      <c r="EY22" s="369"/>
      <c r="EZ22" s="369"/>
      <c r="FA22" s="369" t="s">
        <v>379</v>
      </c>
      <c r="FB22" s="369"/>
      <c r="FC22" s="369"/>
      <c r="FD22" s="369"/>
      <c r="FE22" s="369"/>
      <c r="FF22" s="364">
        <v>1</v>
      </c>
      <c r="FG22" s="364"/>
      <c r="FH22" s="364"/>
      <c r="FI22" s="364"/>
      <c r="FJ22" s="364"/>
      <c r="FK22" s="364"/>
    </row>
    <row r="23" spans="1:167" s="373" customFormat="1" ht="126" customHeight="1">
      <c r="A23" s="355" t="s">
        <v>144</v>
      </c>
      <c r="B23" s="355"/>
      <c r="C23" s="355"/>
      <c r="D23" s="355"/>
      <c r="E23" s="355"/>
      <c r="F23" s="355"/>
      <c r="G23" s="356" t="s">
        <v>380</v>
      </c>
      <c r="H23" s="356"/>
      <c r="I23" s="356"/>
      <c r="J23" s="356"/>
      <c r="K23" s="356"/>
      <c r="L23" s="356"/>
      <c r="M23" s="356" t="s">
        <v>369</v>
      </c>
      <c r="N23" s="356"/>
      <c r="O23" s="356"/>
      <c r="P23" s="356"/>
      <c r="Q23" s="356"/>
      <c r="R23" s="356"/>
      <c r="S23" s="357" t="s">
        <v>392</v>
      </c>
      <c r="T23" s="358"/>
      <c r="U23" s="358"/>
      <c r="V23" s="358"/>
      <c r="W23" s="358"/>
      <c r="X23" s="358"/>
      <c r="Y23" s="358"/>
      <c r="Z23" s="359"/>
      <c r="AA23" s="356">
        <v>0.4</v>
      </c>
      <c r="AB23" s="356"/>
      <c r="AC23" s="356"/>
      <c r="AD23" s="356"/>
      <c r="AE23" s="356"/>
      <c r="AF23" s="356"/>
      <c r="AG23" s="360" t="s">
        <v>393</v>
      </c>
      <c r="AH23" s="361"/>
      <c r="AI23" s="361"/>
      <c r="AJ23" s="361"/>
      <c r="AK23" s="361"/>
      <c r="AL23" s="362"/>
      <c r="AM23" s="360" t="s">
        <v>394</v>
      </c>
      <c r="AN23" s="361"/>
      <c r="AO23" s="361"/>
      <c r="AP23" s="361"/>
      <c r="AQ23" s="361"/>
      <c r="AR23" s="362"/>
      <c r="AS23" s="389" t="s">
        <v>350</v>
      </c>
      <c r="AT23" s="390"/>
      <c r="AU23" s="390"/>
      <c r="AV23" s="390"/>
      <c r="AW23" s="390"/>
      <c r="AX23" s="391"/>
      <c r="AY23" s="364">
        <v>2.66</v>
      </c>
      <c r="AZ23" s="364"/>
      <c r="BA23" s="364"/>
      <c r="BB23" s="364"/>
      <c r="BC23" s="364"/>
      <c r="BD23" s="364"/>
      <c r="BE23" s="386" t="s">
        <v>392</v>
      </c>
      <c r="BF23" s="386"/>
      <c r="BG23" s="386"/>
      <c r="BH23" s="386"/>
      <c r="BI23" s="386"/>
      <c r="BJ23" s="386"/>
      <c r="BK23" s="386"/>
      <c r="BL23" s="368" t="s">
        <v>8</v>
      </c>
      <c r="BM23" s="368"/>
      <c r="BN23" s="368"/>
      <c r="BO23" s="368"/>
      <c r="BP23" s="368"/>
      <c r="BQ23" s="368"/>
      <c r="BR23" s="368"/>
      <c r="BS23" s="368" t="s">
        <v>8</v>
      </c>
      <c r="BT23" s="368"/>
      <c r="BU23" s="368"/>
      <c r="BV23" s="368"/>
      <c r="BW23" s="368"/>
      <c r="BX23" s="368"/>
      <c r="BY23" s="368"/>
      <c r="BZ23" s="364" t="str">
        <f t="shared" si="0"/>
        <v>300 чел.</v>
      </c>
      <c r="CA23" s="364"/>
      <c r="CB23" s="364"/>
      <c r="CC23" s="364"/>
      <c r="CD23" s="364"/>
      <c r="CE23" s="364"/>
      <c r="CF23" s="364"/>
      <c r="CG23" s="364"/>
      <c r="CH23" s="364"/>
      <c r="CI23" s="364"/>
      <c r="CJ23" s="364"/>
      <c r="CK23" s="364"/>
      <c r="CL23" s="364"/>
      <c r="CM23" s="364"/>
      <c r="CN23" s="364"/>
      <c r="CO23" s="364"/>
      <c r="CP23" s="364"/>
      <c r="CQ23" s="364"/>
      <c r="CR23" s="364" t="s">
        <v>395</v>
      </c>
      <c r="CS23" s="364"/>
      <c r="CT23" s="364"/>
      <c r="CU23" s="364"/>
      <c r="CV23" s="364"/>
      <c r="CW23" s="364"/>
      <c r="CX23" s="364" t="s">
        <v>8</v>
      </c>
      <c r="CY23" s="364"/>
      <c r="CZ23" s="364"/>
      <c r="DA23" s="364"/>
      <c r="DB23" s="364"/>
      <c r="DC23" s="364"/>
      <c r="DD23" s="364" t="s">
        <v>8</v>
      </c>
      <c r="DE23" s="364"/>
      <c r="DF23" s="364"/>
      <c r="DG23" s="364"/>
      <c r="DH23" s="364"/>
      <c r="DI23" s="364"/>
      <c r="DJ23" s="364" t="s">
        <v>8</v>
      </c>
      <c r="DK23" s="364"/>
      <c r="DL23" s="364"/>
      <c r="DM23" s="364"/>
      <c r="DN23" s="364"/>
      <c r="DO23" s="364"/>
      <c r="DP23" s="364" t="str">
        <f t="shared" si="1"/>
        <v>300 чел.</v>
      </c>
      <c r="DQ23" s="364"/>
      <c r="DR23" s="364"/>
      <c r="DS23" s="364"/>
      <c r="DT23" s="364"/>
      <c r="DU23" s="364"/>
      <c r="DV23" s="364" t="s">
        <v>8</v>
      </c>
      <c r="DW23" s="364"/>
      <c r="DX23" s="364"/>
      <c r="DY23" s="364"/>
      <c r="DZ23" s="364"/>
      <c r="EA23" s="364"/>
      <c r="EB23" s="364">
        <v>243</v>
      </c>
      <c r="EC23" s="364"/>
      <c r="ED23" s="364"/>
      <c r="EE23" s="364"/>
      <c r="EF23" s="364"/>
      <c r="EG23" s="364"/>
      <c r="EH23" s="364"/>
      <c r="EI23" s="364"/>
      <c r="EJ23" s="364" t="s">
        <v>8</v>
      </c>
      <c r="EK23" s="364"/>
      <c r="EL23" s="364"/>
      <c r="EM23" s="364"/>
      <c r="EN23" s="364"/>
      <c r="EO23" s="364"/>
      <c r="EP23" s="369" t="s">
        <v>352</v>
      </c>
      <c r="EQ23" s="369"/>
      <c r="ER23" s="369"/>
      <c r="ES23" s="369"/>
      <c r="ET23" s="369"/>
      <c r="EU23" s="369"/>
      <c r="EV23" s="369" t="s">
        <v>396</v>
      </c>
      <c r="EW23" s="369"/>
      <c r="EX23" s="369"/>
      <c r="EY23" s="369"/>
      <c r="EZ23" s="369"/>
      <c r="FA23" s="369" t="s">
        <v>376</v>
      </c>
      <c r="FB23" s="369"/>
      <c r="FC23" s="369"/>
      <c r="FD23" s="369"/>
      <c r="FE23" s="369"/>
      <c r="FF23" s="364">
        <v>1</v>
      </c>
      <c r="FG23" s="364"/>
      <c r="FH23" s="364"/>
      <c r="FI23" s="364"/>
      <c r="FJ23" s="364"/>
      <c r="FK23" s="364"/>
    </row>
    <row r="24" spans="1:167" s="373" customFormat="1" ht="24.75" customHeight="1">
      <c r="A24" s="355" t="s">
        <v>145</v>
      </c>
      <c r="B24" s="355"/>
      <c r="C24" s="355"/>
      <c r="D24" s="355"/>
      <c r="E24" s="355"/>
      <c r="F24" s="355"/>
      <c r="G24" s="356" t="s">
        <v>380</v>
      </c>
      <c r="H24" s="356"/>
      <c r="I24" s="356"/>
      <c r="J24" s="356"/>
      <c r="K24" s="356"/>
      <c r="L24" s="356"/>
      <c r="M24" s="356" t="s">
        <v>369</v>
      </c>
      <c r="N24" s="356"/>
      <c r="O24" s="356"/>
      <c r="P24" s="356"/>
      <c r="Q24" s="356"/>
      <c r="R24" s="356"/>
      <c r="S24" s="357" t="s">
        <v>397</v>
      </c>
      <c r="T24" s="358"/>
      <c r="U24" s="358"/>
      <c r="V24" s="358"/>
      <c r="W24" s="358"/>
      <c r="X24" s="358"/>
      <c r="Y24" s="358"/>
      <c r="Z24" s="359"/>
      <c r="AA24" s="356">
        <v>0.4</v>
      </c>
      <c r="AB24" s="356"/>
      <c r="AC24" s="356"/>
      <c r="AD24" s="356"/>
      <c r="AE24" s="356"/>
      <c r="AF24" s="356"/>
      <c r="AG24" s="360" t="s">
        <v>398</v>
      </c>
      <c r="AH24" s="361"/>
      <c r="AI24" s="361"/>
      <c r="AJ24" s="361"/>
      <c r="AK24" s="361"/>
      <c r="AL24" s="362"/>
      <c r="AM24" s="360" t="s">
        <v>399</v>
      </c>
      <c r="AN24" s="361"/>
      <c r="AO24" s="361"/>
      <c r="AP24" s="361"/>
      <c r="AQ24" s="361"/>
      <c r="AR24" s="362"/>
      <c r="AS24" s="363" t="s">
        <v>350</v>
      </c>
      <c r="AT24" s="363"/>
      <c r="AU24" s="363"/>
      <c r="AV24" s="363"/>
      <c r="AW24" s="363"/>
      <c r="AX24" s="363"/>
      <c r="AY24" s="364">
        <v>0.33</v>
      </c>
      <c r="AZ24" s="364"/>
      <c r="BA24" s="364"/>
      <c r="BB24" s="364"/>
      <c r="BC24" s="364"/>
      <c r="BD24" s="364"/>
      <c r="BE24" s="386" t="s">
        <v>397</v>
      </c>
      <c r="BF24" s="386"/>
      <c r="BG24" s="386"/>
      <c r="BH24" s="386"/>
      <c r="BI24" s="386"/>
      <c r="BJ24" s="386"/>
      <c r="BK24" s="386"/>
      <c r="BL24" s="368" t="s">
        <v>8</v>
      </c>
      <c r="BM24" s="368"/>
      <c r="BN24" s="368"/>
      <c r="BO24" s="368"/>
      <c r="BP24" s="368"/>
      <c r="BQ24" s="368"/>
      <c r="BR24" s="368"/>
      <c r="BS24" s="368" t="s">
        <v>8</v>
      </c>
      <c r="BT24" s="368"/>
      <c r="BU24" s="368"/>
      <c r="BV24" s="368"/>
      <c r="BW24" s="368"/>
      <c r="BX24" s="368"/>
      <c r="BY24" s="368"/>
      <c r="BZ24" s="364" t="str">
        <f t="shared" si="0"/>
        <v>30 чел</v>
      </c>
      <c r="CA24" s="364"/>
      <c r="CB24" s="364"/>
      <c r="CC24" s="364"/>
      <c r="CD24" s="364"/>
      <c r="CE24" s="364"/>
      <c r="CF24" s="364"/>
      <c r="CG24" s="364"/>
      <c r="CH24" s="364"/>
      <c r="CI24" s="364"/>
      <c r="CJ24" s="364"/>
      <c r="CK24" s="364"/>
      <c r="CL24" s="364"/>
      <c r="CM24" s="364"/>
      <c r="CN24" s="364"/>
      <c r="CO24" s="364"/>
      <c r="CP24" s="364"/>
      <c r="CQ24" s="364"/>
      <c r="CR24" s="364" t="s">
        <v>400</v>
      </c>
      <c r="CS24" s="364"/>
      <c r="CT24" s="364"/>
      <c r="CU24" s="364"/>
      <c r="CV24" s="364"/>
      <c r="CW24" s="364"/>
      <c r="CX24" s="364" t="s">
        <v>8</v>
      </c>
      <c r="CY24" s="364"/>
      <c r="CZ24" s="364"/>
      <c r="DA24" s="364"/>
      <c r="DB24" s="364"/>
      <c r="DC24" s="364"/>
      <c r="DD24" s="364" t="s">
        <v>8</v>
      </c>
      <c r="DE24" s="364"/>
      <c r="DF24" s="364"/>
      <c r="DG24" s="364"/>
      <c r="DH24" s="364"/>
      <c r="DI24" s="364"/>
      <c r="DJ24" s="364" t="s">
        <v>8</v>
      </c>
      <c r="DK24" s="364"/>
      <c r="DL24" s="364"/>
      <c r="DM24" s="364"/>
      <c r="DN24" s="364"/>
      <c r="DO24" s="364"/>
      <c r="DP24" s="364" t="str">
        <f t="shared" si="1"/>
        <v>30 чел</v>
      </c>
      <c r="DQ24" s="364"/>
      <c r="DR24" s="364"/>
      <c r="DS24" s="364"/>
      <c r="DT24" s="364"/>
      <c r="DU24" s="364"/>
      <c r="DV24" s="364" t="s">
        <v>8</v>
      </c>
      <c r="DW24" s="364"/>
      <c r="DX24" s="364"/>
      <c r="DY24" s="364"/>
      <c r="DZ24" s="364"/>
      <c r="EA24" s="364"/>
      <c r="EB24" s="364">
        <v>45</v>
      </c>
      <c r="EC24" s="364"/>
      <c r="ED24" s="364"/>
      <c r="EE24" s="364"/>
      <c r="EF24" s="364"/>
      <c r="EG24" s="364"/>
      <c r="EH24" s="364"/>
      <c r="EI24" s="364"/>
      <c r="EJ24" s="364" t="s">
        <v>8</v>
      </c>
      <c r="EK24" s="364"/>
      <c r="EL24" s="364"/>
      <c r="EM24" s="364"/>
      <c r="EN24" s="364"/>
      <c r="EO24" s="364"/>
      <c r="EP24" s="369" t="s">
        <v>352</v>
      </c>
      <c r="EQ24" s="369"/>
      <c r="ER24" s="369"/>
      <c r="ES24" s="369"/>
      <c r="ET24" s="369"/>
      <c r="EU24" s="369"/>
      <c r="EV24" s="369" t="s">
        <v>396</v>
      </c>
      <c r="EW24" s="369"/>
      <c r="EX24" s="369"/>
      <c r="EY24" s="369"/>
      <c r="EZ24" s="369"/>
      <c r="FA24" s="369" t="s">
        <v>376</v>
      </c>
      <c r="FB24" s="369"/>
      <c r="FC24" s="369"/>
      <c r="FD24" s="369"/>
      <c r="FE24" s="369"/>
      <c r="FF24" s="364">
        <v>1</v>
      </c>
      <c r="FG24" s="364"/>
      <c r="FH24" s="364"/>
      <c r="FI24" s="364"/>
      <c r="FJ24" s="364"/>
      <c r="FK24" s="364"/>
    </row>
    <row r="25" spans="1:167" s="373" customFormat="1" ht="36.75" customHeight="1">
      <c r="A25" s="355" t="s">
        <v>146</v>
      </c>
      <c r="B25" s="355"/>
      <c r="C25" s="355"/>
      <c r="D25" s="355"/>
      <c r="E25" s="355"/>
      <c r="F25" s="355"/>
      <c r="G25" s="356" t="s">
        <v>380</v>
      </c>
      <c r="H25" s="356"/>
      <c r="I25" s="356"/>
      <c r="J25" s="356"/>
      <c r="K25" s="356"/>
      <c r="L25" s="356"/>
      <c r="M25" s="356" t="s">
        <v>369</v>
      </c>
      <c r="N25" s="356"/>
      <c r="O25" s="356"/>
      <c r="P25" s="356"/>
      <c r="Q25" s="356"/>
      <c r="R25" s="356"/>
      <c r="S25" s="357" t="s">
        <v>401</v>
      </c>
      <c r="T25" s="358"/>
      <c r="U25" s="358"/>
      <c r="V25" s="358"/>
      <c r="W25" s="358"/>
      <c r="X25" s="358"/>
      <c r="Y25" s="358"/>
      <c r="Z25" s="359"/>
      <c r="AA25" s="356">
        <v>0.4</v>
      </c>
      <c r="AB25" s="356"/>
      <c r="AC25" s="356"/>
      <c r="AD25" s="356"/>
      <c r="AE25" s="356"/>
      <c r="AF25" s="356"/>
      <c r="AG25" s="360" t="s">
        <v>402</v>
      </c>
      <c r="AH25" s="361"/>
      <c r="AI25" s="361"/>
      <c r="AJ25" s="361"/>
      <c r="AK25" s="361"/>
      <c r="AL25" s="362"/>
      <c r="AM25" s="360" t="s">
        <v>403</v>
      </c>
      <c r="AN25" s="361"/>
      <c r="AO25" s="361"/>
      <c r="AP25" s="361"/>
      <c r="AQ25" s="361"/>
      <c r="AR25" s="362"/>
      <c r="AS25" s="363" t="s">
        <v>350</v>
      </c>
      <c r="AT25" s="363"/>
      <c r="AU25" s="363"/>
      <c r="AV25" s="363"/>
      <c r="AW25" s="363"/>
      <c r="AX25" s="363"/>
      <c r="AY25" s="364">
        <v>0.76</v>
      </c>
      <c r="AZ25" s="364"/>
      <c r="BA25" s="364"/>
      <c r="BB25" s="364"/>
      <c r="BC25" s="364"/>
      <c r="BD25" s="364"/>
      <c r="BE25" s="386" t="s">
        <v>401</v>
      </c>
      <c r="BF25" s="386"/>
      <c r="BG25" s="386"/>
      <c r="BH25" s="386"/>
      <c r="BI25" s="386"/>
      <c r="BJ25" s="386"/>
      <c r="BK25" s="386"/>
      <c r="BL25" s="368" t="s">
        <v>8</v>
      </c>
      <c r="BM25" s="368"/>
      <c r="BN25" s="368"/>
      <c r="BO25" s="368"/>
      <c r="BP25" s="368"/>
      <c r="BQ25" s="368"/>
      <c r="BR25" s="368"/>
      <c r="BS25" s="368" t="s">
        <v>8</v>
      </c>
      <c r="BT25" s="368"/>
      <c r="BU25" s="368"/>
      <c r="BV25" s="368"/>
      <c r="BW25" s="368"/>
      <c r="BX25" s="368"/>
      <c r="BY25" s="368"/>
      <c r="BZ25" s="364" t="str">
        <f t="shared" si="0"/>
        <v>210 чел</v>
      </c>
      <c r="CA25" s="364"/>
      <c r="CB25" s="364"/>
      <c r="CC25" s="364"/>
      <c r="CD25" s="364"/>
      <c r="CE25" s="364"/>
      <c r="CF25" s="364"/>
      <c r="CG25" s="364"/>
      <c r="CH25" s="364"/>
      <c r="CI25" s="364"/>
      <c r="CJ25" s="364"/>
      <c r="CK25" s="364"/>
      <c r="CL25" s="364"/>
      <c r="CM25" s="364"/>
      <c r="CN25" s="364"/>
      <c r="CO25" s="364"/>
      <c r="CP25" s="364"/>
      <c r="CQ25" s="364"/>
      <c r="CR25" s="364" t="s">
        <v>404</v>
      </c>
      <c r="CS25" s="364"/>
      <c r="CT25" s="364"/>
      <c r="CU25" s="364"/>
      <c r="CV25" s="364"/>
      <c r="CW25" s="364"/>
      <c r="CX25" s="364" t="s">
        <v>8</v>
      </c>
      <c r="CY25" s="364"/>
      <c r="CZ25" s="364"/>
      <c r="DA25" s="364"/>
      <c r="DB25" s="364"/>
      <c r="DC25" s="364"/>
      <c r="DD25" s="364" t="s">
        <v>8</v>
      </c>
      <c r="DE25" s="364"/>
      <c r="DF25" s="364"/>
      <c r="DG25" s="364"/>
      <c r="DH25" s="364"/>
      <c r="DI25" s="364"/>
      <c r="DJ25" s="364" t="s">
        <v>8</v>
      </c>
      <c r="DK25" s="364"/>
      <c r="DL25" s="364"/>
      <c r="DM25" s="364"/>
      <c r="DN25" s="364"/>
      <c r="DO25" s="364"/>
      <c r="DP25" s="364" t="str">
        <f t="shared" si="1"/>
        <v>210 чел</v>
      </c>
      <c r="DQ25" s="364"/>
      <c r="DR25" s="364"/>
      <c r="DS25" s="364"/>
      <c r="DT25" s="364"/>
      <c r="DU25" s="364"/>
      <c r="DV25" s="364" t="s">
        <v>8</v>
      </c>
      <c r="DW25" s="364"/>
      <c r="DX25" s="364"/>
      <c r="DY25" s="364"/>
      <c r="DZ25" s="364"/>
      <c r="EA25" s="364"/>
      <c r="EB25" s="364">
        <v>125</v>
      </c>
      <c r="EC25" s="364"/>
      <c r="ED25" s="364"/>
      <c r="EE25" s="364"/>
      <c r="EF25" s="364"/>
      <c r="EG25" s="364"/>
      <c r="EH25" s="364"/>
      <c r="EI25" s="364"/>
      <c r="EJ25" s="364" t="s">
        <v>8</v>
      </c>
      <c r="EK25" s="364"/>
      <c r="EL25" s="364"/>
      <c r="EM25" s="364"/>
      <c r="EN25" s="364"/>
      <c r="EO25" s="364"/>
      <c r="EP25" s="388" t="s">
        <v>405</v>
      </c>
      <c r="EQ25" s="369"/>
      <c r="ER25" s="369"/>
      <c r="ES25" s="369"/>
      <c r="ET25" s="369"/>
      <c r="EU25" s="369"/>
      <c r="EV25" s="369" t="s">
        <v>375</v>
      </c>
      <c r="EW25" s="369"/>
      <c r="EX25" s="369"/>
      <c r="EY25" s="369"/>
      <c r="EZ25" s="369"/>
      <c r="FA25" s="369" t="s">
        <v>376</v>
      </c>
      <c r="FB25" s="369"/>
      <c r="FC25" s="369"/>
      <c r="FD25" s="369"/>
      <c r="FE25" s="369"/>
      <c r="FF25" s="364">
        <v>1</v>
      </c>
      <c r="FG25" s="364"/>
      <c r="FH25" s="364"/>
      <c r="FI25" s="364"/>
      <c r="FJ25" s="364"/>
      <c r="FK25" s="364"/>
    </row>
    <row r="26" spans="1:167" s="373" customFormat="1" ht="32.25" customHeight="1">
      <c r="A26" s="355" t="s">
        <v>406</v>
      </c>
      <c r="B26" s="355"/>
      <c r="C26" s="355"/>
      <c r="D26" s="355"/>
      <c r="E26" s="355"/>
      <c r="F26" s="355"/>
      <c r="G26" s="356" t="s">
        <v>407</v>
      </c>
      <c r="H26" s="356"/>
      <c r="I26" s="356"/>
      <c r="J26" s="356"/>
      <c r="K26" s="356"/>
      <c r="L26" s="356"/>
      <c r="M26" s="374" t="s">
        <v>346</v>
      </c>
      <c r="N26" s="375"/>
      <c r="O26" s="375"/>
      <c r="P26" s="375"/>
      <c r="Q26" s="375"/>
      <c r="R26" s="376"/>
      <c r="S26" s="357" t="s">
        <v>385</v>
      </c>
      <c r="T26" s="358"/>
      <c r="U26" s="358"/>
      <c r="V26" s="358"/>
      <c r="W26" s="358"/>
      <c r="X26" s="358"/>
      <c r="Y26" s="358"/>
      <c r="Z26" s="359"/>
      <c r="AA26" s="356">
        <v>0.4</v>
      </c>
      <c r="AB26" s="356"/>
      <c r="AC26" s="356"/>
      <c r="AD26" s="356"/>
      <c r="AE26" s="356"/>
      <c r="AF26" s="356"/>
      <c r="AG26" s="360" t="s">
        <v>408</v>
      </c>
      <c r="AH26" s="361"/>
      <c r="AI26" s="361"/>
      <c r="AJ26" s="361"/>
      <c r="AK26" s="361"/>
      <c r="AL26" s="362"/>
      <c r="AM26" s="360" t="s">
        <v>409</v>
      </c>
      <c r="AN26" s="361"/>
      <c r="AO26" s="361"/>
      <c r="AP26" s="361"/>
      <c r="AQ26" s="361"/>
      <c r="AR26" s="362"/>
      <c r="AS26" s="363" t="s">
        <v>350</v>
      </c>
      <c r="AT26" s="363"/>
      <c r="AU26" s="363"/>
      <c r="AV26" s="363"/>
      <c r="AW26" s="363"/>
      <c r="AX26" s="363"/>
      <c r="AY26" s="364">
        <v>0.033</v>
      </c>
      <c r="AZ26" s="364"/>
      <c r="BA26" s="364"/>
      <c r="BB26" s="364"/>
      <c r="BC26" s="364"/>
      <c r="BD26" s="364"/>
      <c r="BE26" s="392" t="s">
        <v>410</v>
      </c>
      <c r="BF26" s="393"/>
      <c r="BG26" s="393"/>
      <c r="BH26" s="393"/>
      <c r="BI26" s="393"/>
      <c r="BJ26" s="393"/>
      <c r="BK26" s="394"/>
      <c r="BL26" s="368" t="s">
        <v>8</v>
      </c>
      <c r="BM26" s="368"/>
      <c r="BN26" s="368"/>
      <c r="BO26" s="368"/>
      <c r="BP26" s="368"/>
      <c r="BQ26" s="368"/>
      <c r="BR26" s="368"/>
      <c r="BS26" s="368" t="s">
        <v>8</v>
      </c>
      <c r="BT26" s="368"/>
      <c r="BU26" s="368"/>
      <c r="BV26" s="368"/>
      <c r="BW26" s="368"/>
      <c r="BX26" s="368"/>
      <c r="BY26" s="368"/>
      <c r="BZ26" s="364">
        <f t="shared" si="0"/>
        <v>191</v>
      </c>
      <c r="CA26" s="364"/>
      <c r="CB26" s="364"/>
      <c r="CC26" s="364"/>
      <c r="CD26" s="364"/>
      <c r="CE26" s="364"/>
      <c r="CF26" s="364"/>
      <c r="CG26" s="364"/>
      <c r="CH26" s="364"/>
      <c r="CI26" s="364"/>
      <c r="CJ26" s="364"/>
      <c r="CK26" s="364"/>
      <c r="CL26" s="364"/>
      <c r="CM26" s="364"/>
      <c r="CN26" s="364"/>
      <c r="CO26" s="364"/>
      <c r="CP26" s="364"/>
      <c r="CQ26" s="364"/>
      <c r="CR26" s="364">
        <v>191</v>
      </c>
      <c r="CS26" s="364"/>
      <c r="CT26" s="364"/>
      <c r="CU26" s="364"/>
      <c r="CV26" s="364"/>
      <c r="CW26" s="364"/>
      <c r="CX26" s="364" t="s">
        <v>8</v>
      </c>
      <c r="CY26" s="364"/>
      <c r="CZ26" s="364"/>
      <c r="DA26" s="364"/>
      <c r="DB26" s="364"/>
      <c r="DC26" s="364"/>
      <c r="DD26" s="364" t="s">
        <v>8</v>
      </c>
      <c r="DE26" s="364"/>
      <c r="DF26" s="364"/>
      <c r="DG26" s="364"/>
      <c r="DH26" s="364"/>
      <c r="DI26" s="364"/>
      <c r="DJ26" s="364" t="s">
        <v>8</v>
      </c>
      <c r="DK26" s="364"/>
      <c r="DL26" s="364"/>
      <c r="DM26" s="364"/>
      <c r="DN26" s="364"/>
      <c r="DO26" s="364"/>
      <c r="DP26" s="364">
        <f t="shared" si="1"/>
        <v>191</v>
      </c>
      <c r="DQ26" s="364"/>
      <c r="DR26" s="364"/>
      <c r="DS26" s="364"/>
      <c r="DT26" s="364"/>
      <c r="DU26" s="364"/>
      <c r="DV26" s="364" t="s">
        <v>8</v>
      </c>
      <c r="DW26" s="364"/>
      <c r="DX26" s="364"/>
      <c r="DY26" s="364"/>
      <c r="DZ26" s="364"/>
      <c r="EA26" s="364"/>
      <c r="EB26" s="364">
        <v>450</v>
      </c>
      <c r="EC26" s="364"/>
      <c r="ED26" s="364"/>
      <c r="EE26" s="364"/>
      <c r="EF26" s="364"/>
      <c r="EG26" s="364"/>
      <c r="EH26" s="364"/>
      <c r="EI26" s="364"/>
      <c r="EJ26" s="364" t="s">
        <v>8</v>
      </c>
      <c r="EK26" s="364"/>
      <c r="EL26" s="364"/>
      <c r="EM26" s="364"/>
      <c r="EN26" s="364"/>
      <c r="EO26" s="364"/>
      <c r="EP26" s="369" t="s">
        <v>352</v>
      </c>
      <c r="EQ26" s="369"/>
      <c r="ER26" s="369"/>
      <c r="ES26" s="369"/>
      <c r="ET26" s="369"/>
      <c r="EU26" s="369"/>
      <c r="EV26" s="369" t="s">
        <v>366</v>
      </c>
      <c r="EW26" s="369"/>
      <c r="EX26" s="369"/>
      <c r="EY26" s="369"/>
      <c r="EZ26" s="369"/>
      <c r="FA26" s="369" t="s">
        <v>367</v>
      </c>
      <c r="FB26" s="369"/>
      <c r="FC26" s="369"/>
      <c r="FD26" s="369"/>
      <c r="FE26" s="369"/>
      <c r="FF26" s="364">
        <v>1</v>
      </c>
      <c r="FG26" s="364"/>
      <c r="FH26" s="364"/>
      <c r="FI26" s="364"/>
      <c r="FJ26" s="364"/>
      <c r="FK26" s="364"/>
    </row>
    <row r="27" spans="1:167" s="373" customFormat="1" ht="31.5" customHeight="1">
      <c r="A27" s="355" t="s">
        <v>411</v>
      </c>
      <c r="B27" s="355"/>
      <c r="C27" s="355"/>
      <c r="D27" s="355"/>
      <c r="E27" s="355"/>
      <c r="F27" s="355"/>
      <c r="G27" s="356" t="s">
        <v>407</v>
      </c>
      <c r="H27" s="356"/>
      <c r="I27" s="356"/>
      <c r="J27" s="356"/>
      <c r="K27" s="356"/>
      <c r="L27" s="356"/>
      <c r="M27" s="374" t="s">
        <v>346</v>
      </c>
      <c r="N27" s="375"/>
      <c r="O27" s="375"/>
      <c r="P27" s="375"/>
      <c r="Q27" s="375"/>
      <c r="R27" s="376"/>
      <c r="S27" s="357" t="s">
        <v>385</v>
      </c>
      <c r="T27" s="358"/>
      <c r="U27" s="358"/>
      <c r="V27" s="358"/>
      <c r="W27" s="358"/>
      <c r="X27" s="358"/>
      <c r="Y27" s="358"/>
      <c r="Z27" s="359"/>
      <c r="AA27" s="356">
        <v>0.4</v>
      </c>
      <c r="AB27" s="356"/>
      <c r="AC27" s="356"/>
      <c r="AD27" s="356"/>
      <c r="AE27" s="356"/>
      <c r="AF27" s="356"/>
      <c r="AG27" s="360" t="s">
        <v>412</v>
      </c>
      <c r="AH27" s="361"/>
      <c r="AI27" s="361"/>
      <c r="AJ27" s="361"/>
      <c r="AK27" s="361"/>
      <c r="AL27" s="362"/>
      <c r="AM27" s="360" t="s">
        <v>413</v>
      </c>
      <c r="AN27" s="361"/>
      <c r="AO27" s="361"/>
      <c r="AP27" s="361"/>
      <c r="AQ27" s="361"/>
      <c r="AR27" s="362"/>
      <c r="AS27" s="363" t="s">
        <v>350</v>
      </c>
      <c r="AT27" s="363"/>
      <c r="AU27" s="363"/>
      <c r="AV27" s="363"/>
      <c r="AW27" s="363"/>
      <c r="AX27" s="363"/>
      <c r="AY27" s="364">
        <v>0.066</v>
      </c>
      <c r="AZ27" s="364"/>
      <c r="BA27" s="364"/>
      <c r="BB27" s="364"/>
      <c r="BC27" s="364"/>
      <c r="BD27" s="364"/>
      <c r="BE27" s="395"/>
      <c r="BF27" s="396"/>
      <c r="BG27" s="396"/>
      <c r="BH27" s="396"/>
      <c r="BI27" s="396"/>
      <c r="BJ27" s="396"/>
      <c r="BK27" s="397"/>
      <c r="BL27" s="368" t="s">
        <v>8</v>
      </c>
      <c r="BM27" s="368"/>
      <c r="BN27" s="368"/>
      <c r="BO27" s="368"/>
      <c r="BP27" s="368"/>
      <c r="BQ27" s="368"/>
      <c r="BR27" s="368"/>
      <c r="BS27" s="368" t="s">
        <v>8</v>
      </c>
      <c r="BT27" s="368"/>
      <c r="BU27" s="368"/>
      <c r="BV27" s="368"/>
      <c r="BW27" s="368"/>
      <c r="BX27" s="368"/>
      <c r="BY27" s="368"/>
      <c r="BZ27" s="364">
        <f t="shared" si="0"/>
        <v>191</v>
      </c>
      <c r="CA27" s="364"/>
      <c r="CB27" s="364"/>
      <c r="CC27" s="364"/>
      <c r="CD27" s="364"/>
      <c r="CE27" s="364"/>
      <c r="CF27" s="364"/>
      <c r="CG27" s="364"/>
      <c r="CH27" s="364"/>
      <c r="CI27" s="364"/>
      <c r="CJ27" s="364"/>
      <c r="CK27" s="364"/>
      <c r="CL27" s="364"/>
      <c r="CM27" s="364"/>
      <c r="CN27" s="364"/>
      <c r="CO27" s="364"/>
      <c r="CP27" s="364"/>
      <c r="CQ27" s="364"/>
      <c r="CR27" s="364">
        <v>191</v>
      </c>
      <c r="CS27" s="364"/>
      <c r="CT27" s="364"/>
      <c r="CU27" s="364"/>
      <c r="CV27" s="364"/>
      <c r="CW27" s="364"/>
      <c r="CX27" s="364" t="s">
        <v>8</v>
      </c>
      <c r="CY27" s="364"/>
      <c r="CZ27" s="364"/>
      <c r="DA27" s="364"/>
      <c r="DB27" s="364"/>
      <c r="DC27" s="364"/>
      <c r="DD27" s="364" t="s">
        <v>8</v>
      </c>
      <c r="DE27" s="364"/>
      <c r="DF27" s="364"/>
      <c r="DG27" s="364"/>
      <c r="DH27" s="364"/>
      <c r="DI27" s="364"/>
      <c r="DJ27" s="364" t="s">
        <v>8</v>
      </c>
      <c r="DK27" s="364"/>
      <c r="DL27" s="364"/>
      <c r="DM27" s="364"/>
      <c r="DN27" s="364"/>
      <c r="DO27" s="364"/>
      <c r="DP27" s="364">
        <f t="shared" si="1"/>
        <v>191</v>
      </c>
      <c r="DQ27" s="364"/>
      <c r="DR27" s="364"/>
      <c r="DS27" s="364"/>
      <c r="DT27" s="364"/>
      <c r="DU27" s="364"/>
      <c r="DV27" s="364" t="s">
        <v>8</v>
      </c>
      <c r="DW27" s="364"/>
      <c r="DX27" s="364"/>
      <c r="DY27" s="364"/>
      <c r="DZ27" s="364"/>
      <c r="EA27" s="364"/>
      <c r="EB27" s="364">
        <v>450</v>
      </c>
      <c r="EC27" s="364"/>
      <c r="ED27" s="364"/>
      <c r="EE27" s="364"/>
      <c r="EF27" s="364"/>
      <c r="EG27" s="364"/>
      <c r="EH27" s="364"/>
      <c r="EI27" s="364"/>
      <c r="EJ27" s="364" t="s">
        <v>8</v>
      </c>
      <c r="EK27" s="364"/>
      <c r="EL27" s="364"/>
      <c r="EM27" s="364"/>
      <c r="EN27" s="364"/>
      <c r="EO27" s="364"/>
      <c r="EP27" s="369" t="s">
        <v>352</v>
      </c>
      <c r="EQ27" s="369"/>
      <c r="ER27" s="369"/>
      <c r="ES27" s="369"/>
      <c r="ET27" s="369"/>
      <c r="EU27" s="369"/>
      <c r="EV27" s="369" t="s">
        <v>366</v>
      </c>
      <c r="EW27" s="369"/>
      <c r="EX27" s="369"/>
      <c r="EY27" s="369"/>
      <c r="EZ27" s="369"/>
      <c r="FA27" s="369" t="s">
        <v>367</v>
      </c>
      <c r="FB27" s="369"/>
      <c r="FC27" s="369"/>
      <c r="FD27" s="369"/>
      <c r="FE27" s="369"/>
      <c r="FF27" s="364">
        <v>1</v>
      </c>
      <c r="FG27" s="364"/>
      <c r="FH27" s="364"/>
      <c r="FI27" s="364"/>
      <c r="FJ27" s="364"/>
      <c r="FK27" s="364"/>
    </row>
    <row r="28" spans="1:167" s="373" customFormat="1" ht="24.75" customHeight="1">
      <c r="A28" s="355" t="s">
        <v>414</v>
      </c>
      <c r="B28" s="355"/>
      <c r="C28" s="355"/>
      <c r="D28" s="355"/>
      <c r="E28" s="355"/>
      <c r="F28" s="355"/>
      <c r="G28" s="356" t="s">
        <v>415</v>
      </c>
      <c r="H28" s="356"/>
      <c r="I28" s="356"/>
      <c r="J28" s="356"/>
      <c r="K28" s="356"/>
      <c r="L28" s="356"/>
      <c r="M28" s="356" t="s">
        <v>346</v>
      </c>
      <c r="N28" s="356"/>
      <c r="O28" s="356"/>
      <c r="P28" s="356"/>
      <c r="Q28" s="356"/>
      <c r="R28" s="356"/>
      <c r="S28" s="357" t="s">
        <v>357</v>
      </c>
      <c r="T28" s="358"/>
      <c r="U28" s="358"/>
      <c r="V28" s="358"/>
      <c r="W28" s="358"/>
      <c r="X28" s="358"/>
      <c r="Y28" s="358"/>
      <c r="Z28" s="359"/>
      <c r="AA28" s="356">
        <v>0.4</v>
      </c>
      <c r="AB28" s="356"/>
      <c r="AC28" s="356"/>
      <c r="AD28" s="356"/>
      <c r="AE28" s="356"/>
      <c r="AF28" s="356"/>
      <c r="AG28" s="360" t="s">
        <v>416</v>
      </c>
      <c r="AH28" s="361"/>
      <c r="AI28" s="361"/>
      <c r="AJ28" s="361"/>
      <c r="AK28" s="361"/>
      <c r="AL28" s="362"/>
      <c r="AM28" s="360" t="s">
        <v>417</v>
      </c>
      <c r="AN28" s="361"/>
      <c r="AO28" s="361"/>
      <c r="AP28" s="361"/>
      <c r="AQ28" s="361"/>
      <c r="AR28" s="362"/>
      <c r="AS28" s="363" t="s">
        <v>350</v>
      </c>
      <c r="AT28" s="363"/>
      <c r="AU28" s="363"/>
      <c r="AV28" s="363"/>
      <c r="AW28" s="363"/>
      <c r="AX28" s="363"/>
      <c r="AY28" s="364">
        <v>0.05</v>
      </c>
      <c r="AZ28" s="364"/>
      <c r="BA28" s="364"/>
      <c r="BB28" s="364"/>
      <c r="BC28" s="364"/>
      <c r="BD28" s="364"/>
      <c r="BE28" s="387" t="s">
        <v>418</v>
      </c>
      <c r="BF28" s="386"/>
      <c r="BG28" s="386"/>
      <c r="BH28" s="386"/>
      <c r="BI28" s="386"/>
      <c r="BJ28" s="386"/>
      <c r="BK28" s="386"/>
      <c r="BL28" s="368" t="s">
        <v>8</v>
      </c>
      <c r="BM28" s="368"/>
      <c r="BN28" s="368"/>
      <c r="BO28" s="368"/>
      <c r="BP28" s="368"/>
      <c r="BQ28" s="368"/>
      <c r="BR28" s="368"/>
      <c r="BS28" s="368" t="s">
        <v>8</v>
      </c>
      <c r="BT28" s="368"/>
      <c r="BU28" s="368"/>
      <c r="BV28" s="368"/>
      <c r="BW28" s="368"/>
      <c r="BX28" s="368"/>
      <c r="BY28" s="368"/>
      <c r="BZ28" s="364">
        <f t="shared" si="0"/>
        <v>219</v>
      </c>
      <c r="CA28" s="364"/>
      <c r="CB28" s="364"/>
      <c r="CC28" s="364"/>
      <c r="CD28" s="364"/>
      <c r="CE28" s="364"/>
      <c r="CF28" s="364"/>
      <c r="CG28" s="364"/>
      <c r="CH28" s="364"/>
      <c r="CI28" s="364"/>
      <c r="CJ28" s="364"/>
      <c r="CK28" s="364"/>
      <c r="CL28" s="364"/>
      <c r="CM28" s="364"/>
      <c r="CN28" s="364"/>
      <c r="CO28" s="364"/>
      <c r="CP28" s="364"/>
      <c r="CQ28" s="364"/>
      <c r="CR28" s="364">
        <v>219</v>
      </c>
      <c r="CS28" s="364"/>
      <c r="CT28" s="364"/>
      <c r="CU28" s="364"/>
      <c r="CV28" s="364"/>
      <c r="CW28" s="364"/>
      <c r="CX28" s="364" t="s">
        <v>8</v>
      </c>
      <c r="CY28" s="364"/>
      <c r="CZ28" s="364"/>
      <c r="DA28" s="364"/>
      <c r="DB28" s="364"/>
      <c r="DC28" s="364"/>
      <c r="DD28" s="364" t="s">
        <v>8</v>
      </c>
      <c r="DE28" s="364"/>
      <c r="DF28" s="364"/>
      <c r="DG28" s="364"/>
      <c r="DH28" s="364"/>
      <c r="DI28" s="364"/>
      <c r="DJ28" s="364" t="s">
        <v>8</v>
      </c>
      <c r="DK28" s="364"/>
      <c r="DL28" s="364"/>
      <c r="DM28" s="364"/>
      <c r="DN28" s="364"/>
      <c r="DO28" s="364"/>
      <c r="DP28" s="364">
        <f t="shared" si="1"/>
        <v>219</v>
      </c>
      <c r="DQ28" s="364"/>
      <c r="DR28" s="364"/>
      <c r="DS28" s="364"/>
      <c r="DT28" s="364"/>
      <c r="DU28" s="364"/>
      <c r="DV28" s="364" t="s">
        <v>8</v>
      </c>
      <c r="DW28" s="364"/>
      <c r="DX28" s="364"/>
      <c r="DY28" s="364"/>
      <c r="DZ28" s="364"/>
      <c r="EA28" s="364"/>
      <c r="EB28" s="364">
        <v>200</v>
      </c>
      <c r="EC28" s="364"/>
      <c r="ED28" s="364"/>
      <c r="EE28" s="364"/>
      <c r="EF28" s="364"/>
      <c r="EG28" s="364"/>
      <c r="EH28" s="364"/>
      <c r="EI28" s="364"/>
      <c r="EJ28" s="364" t="s">
        <v>8</v>
      </c>
      <c r="EK28" s="364"/>
      <c r="EL28" s="364"/>
      <c r="EM28" s="364"/>
      <c r="EN28" s="364"/>
      <c r="EO28" s="364"/>
      <c r="EP28" s="369" t="s">
        <v>352</v>
      </c>
      <c r="EQ28" s="369"/>
      <c r="ER28" s="369"/>
      <c r="ES28" s="369"/>
      <c r="ET28" s="369"/>
      <c r="EU28" s="369"/>
      <c r="EV28" s="369" t="s">
        <v>353</v>
      </c>
      <c r="EW28" s="369"/>
      <c r="EX28" s="369"/>
      <c r="EY28" s="369"/>
      <c r="EZ28" s="369"/>
      <c r="FA28" s="369" t="s">
        <v>354</v>
      </c>
      <c r="FB28" s="369"/>
      <c r="FC28" s="369"/>
      <c r="FD28" s="369"/>
      <c r="FE28" s="369"/>
      <c r="FF28" s="364">
        <v>1</v>
      </c>
      <c r="FG28" s="364"/>
      <c r="FH28" s="364"/>
      <c r="FI28" s="364"/>
      <c r="FJ28" s="364"/>
      <c r="FK28" s="364"/>
    </row>
    <row r="29" spans="1:167" ht="24.75" customHeight="1">
      <c r="A29" s="355" t="s">
        <v>419</v>
      </c>
      <c r="B29" s="355"/>
      <c r="C29" s="355"/>
      <c r="D29" s="355"/>
      <c r="E29" s="355"/>
      <c r="F29" s="355"/>
      <c r="G29" s="356" t="s">
        <v>420</v>
      </c>
      <c r="H29" s="356"/>
      <c r="I29" s="356"/>
      <c r="J29" s="356"/>
      <c r="K29" s="356"/>
      <c r="L29" s="356"/>
      <c r="M29" s="356" t="s">
        <v>346</v>
      </c>
      <c r="N29" s="356"/>
      <c r="O29" s="356"/>
      <c r="P29" s="356"/>
      <c r="Q29" s="356"/>
      <c r="R29" s="356"/>
      <c r="S29" s="357" t="s">
        <v>421</v>
      </c>
      <c r="T29" s="358"/>
      <c r="U29" s="358"/>
      <c r="V29" s="358"/>
      <c r="W29" s="358"/>
      <c r="X29" s="358"/>
      <c r="Y29" s="358"/>
      <c r="Z29" s="359"/>
      <c r="AA29" s="356">
        <v>0.4</v>
      </c>
      <c r="AB29" s="356"/>
      <c r="AC29" s="356"/>
      <c r="AD29" s="356"/>
      <c r="AE29" s="356"/>
      <c r="AF29" s="356"/>
      <c r="AG29" s="360" t="s">
        <v>422</v>
      </c>
      <c r="AH29" s="361"/>
      <c r="AI29" s="361"/>
      <c r="AJ29" s="361"/>
      <c r="AK29" s="361"/>
      <c r="AL29" s="362"/>
      <c r="AM29" s="360" t="s">
        <v>423</v>
      </c>
      <c r="AN29" s="361"/>
      <c r="AO29" s="361"/>
      <c r="AP29" s="361"/>
      <c r="AQ29" s="361"/>
      <c r="AR29" s="362"/>
      <c r="AS29" s="363" t="s">
        <v>350</v>
      </c>
      <c r="AT29" s="363"/>
      <c r="AU29" s="363"/>
      <c r="AV29" s="363"/>
      <c r="AW29" s="363"/>
      <c r="AX29" s="363"/>
      <c r="AY29" s="364">
        <v>0.05</v>
      </c>
      <c r="AZ29" s="364"/>
      <c r="BA29" s="364"/>
      <c r="BB29" s="364"/>
      <c r="BC29" s="364"/>
      <c r="BD29" s="364"/>
      <c r="BE29" s="387" t="s">
        <v>418</v>
      </c>
      <c r="BF29" s="386"/>
      <c r="BG29" s="386"/>
      <c r="BH29" s="386"/>
      <c r="BI29" s="386"/>
      <c r="BJ29" s="386"/>
      <c r="BK29" s="386"/>
      <c r="BL29" s="368" t="s">
        <v>8</v>
      </c>
      <c r="BM29" s="368"/>
      <c r="BN29" s="368"/>
      <c r="BO29" s="368"/>
      <c r="BP29" s="368"/>
      <c r="BQ29" s="368"/>
      <c r="BR29" s="368"/>
      <c r="BS29" s="368" t="s">
        <v>8</v>
      </c>
      <c r="BT29" s="368"/>
      <c r="BU29" s="368"/>
      <c r="BV29" s="368"/>
      <c r="BW29" s="368"/>
      <c r="BX29" s="368"/>
      <c r="BY29" s="368"/>
      <c r="BZ29" s="364">
        <f t="shared" si="0"/>
        <v>125</v>
      </c>
      <c r="CA29" s="364"/>
      <c r="CB29" s="364"/>
      <c r="CC29" s="364"/>
      <c r="CD29" s="364"/>
      <c r="CE29" s="364"/>
      <c r="CF29" s="364"/>
      <c r="CG29" s="364"/>
      <c r="CH29" s="364"/>
      <c r="CI29" s="364"/>
      <c r="CJ29" s="364"/>
      <c r="CK29" s="364"/>
      <c r="CL29" s="364"/>
      <c r="CM29" s="364"/>
      <c r="CN29" s="364"/>
      <c r="CO29" s="364"/>
      <c r="CP29" s="364"/>
      <c r="CQ29" s="364"/>
      <c r="CR29" s="364">
        <v>125</v>
      </c>
      <c r="CS29" s="364"/>
      <c r="CT29" s="364"/>
      <c r="CU29" s="364"/>
      <c r="CV29" s="364"/>
      <c r="CW29" s="364"/>
      <c r="CX29" s="364" t="s">
        <v>8</v>
      </c>
      <c r="CY29" s="364"/>
      <c r="CZ29" s="364"/>
      <c r="DA29" s="364"/>
      <c r="DB29" s="364"/>
      <c r="DC29" s="364"/>
      <c r="DD29" s="364" t="s">
        <v>8</v>
      </c>
      <c r="DE29" s="364"/>
      <c r="DF29" s="364"/>
      <c r="DG29" s="364"/>
      <c r="DH29" s="364"/>
      <c r="DI29" s="364"/>
      <c r="DJ29" s="364" t="s">
        <v>8</v>
      </c>
      <c r="DK29" s="364"/>
      <c r="DL29" s="364"/>
      <c r="DM29" s="364"/>
      <c r="DN29" s="364"/>
      <c r="DO29" s="364"/>
      <c r="DP29" s="364">
        <f t="shared" si="1"/>
        <v>125</v>
      </c>
      <c r="DQ29" s="364"/>
      <c r="DR29" s="364"/>
      <c r="DS29" s="364"/>
      <c r="DT29" s="364"/>
      <c r="DU29" s="364"/>
      <c r="DV29" s="364" t="s">
        <v>8</v>
      </c>
      <c r="DW29" s="364"/>
      <c r="DX29" s="364"/>
      <c r="DY29" s="364"/>
      <c r="DZ29" s="364"/>
      <c r="EA29" s="364"/>
      <c r="EB29" s="364">
        <v>200</v>
      </c>
      <c r="EC29" s="364"/>
      <c r="ED29" s="364"/>
      <c r="EE29" s="364"/>
      <c r="EF29" s="364"/>
      <c r="EG29" s="364"/>
      <c r="EH29" s="364"/>
      <c r="EI29" s="364"/>
      <c r="EJ29" s="364" t="s">
        <v>8</v>
      </c>
      <c r="EK29" s="364"/>
      <c r="EL29" s="364"/>
      <c r="EM29" s="364"/>
      <c r="EN29" s="364"/>
      <c r="EO29" s="364"/>
      <c r="EP29" s="369" t="s">
        <v>352</v>
      </c>
      <c r="EQ29" s="369"/>
      <c r="ER29" s="369"/>
      <c r="ES29" s="369"/>
      <c r="ET29" s="369"/>
      <c r="EU29" s="369"/>
      <c r="EV29" s="369" t="s">
        <v>353</v>
      </c>
      <c r="EW29" s="369"/>
      <c r="EX29" s="369"/>
      <c r="EY29" s="369"/>
      <c r="EZ29" s="369"/>
      <c r="FA29" s="369" t="s">
        <v>379</v>
      </c>
      <c r="FB29" s="369"/>
      <c r="FC29" s="369"/>
      <c r="FD29" s="369"/>
      <c r="FE29" s="369"/>
      <c r="FF29" s="364">
        <v>1</v>
      </c>
      <c r="FG29" s="364"/>
      <c r="FH29" s="364"/>
      <c r="FI29" s="364"/>
      <c r="FJ29" s="364"/>
      <c r="FK29" s="364"/>
    </row>
    <row r="30" spans="1:167" ht="24.75" customHeight="1">
      <c r="A30" s="355" t="s">
        <v>424</v>
      </c>
      <c r="B30" s="355"/>
      <c r="C30" s="355"/>
      <c r="D30" s="355"/>
      <c r="E30" s="355"/>
      <c r="F30" s="355"/>
      <c r="G30" s="356" t="s">
        <v>425</v>
      </c>
      <c r="H30" s="356"/>
      <c r="I30" s="356"/>
      <c r="J30" s="356"/>
      <c r="K30" s="356"/>
      <c r="L30" s="356"/>
      <c r="M30" s="356" t="s">
        <v>346</v>
      </c>
      <c r="N30" s="356"/>
      <c r="O30" s="356"/>
      <c r="P30" s="356"/>
      <c r="Q30" s="356"/>
      <c r="R30" s="356"/>
      <c r="S30" s="357" t="s">
        <v>357</v>
      </c>
      <c r="T30" s="358"/>
      <c r="U30" s="358"/>
      <c r="V30" s="358"/>
      <c r="W30" s="358"/>
      <c r="X30" s="358"/>
      <c r="Y30" s="358"/>
      <c r="Z30" s="359"/>
      <c r="AA30" s="356">
        <v>0.4</v>
      </c>
      <c r="AB30" s="356"/>
      <c r="AC30" s="356"/>
      <c r="AD30" s="356"/>
      <c r="AE30" s="356"/>
      <c r="AF30" s="356"/>
      <c r="AG30" s="360" t="s">
        <v>426</v>
      </c>
      <c r="AH30" s="361"/>
      <c r="AI30" s="361"/>
      <c r="AJ30" s="361"/>
      <c r="AK30" s="361"/>
      <c r="AL30" s="362"/>
      <c r="AM30" s="360" t="s">
        <v>427</v>
      </c>
      <c r="AN30" s="361"/>
      <c r="AO30" s="361"/>
      <c r="AP30" s="361"/>
      <c r="AQ30" s="361"/>
      <c r="AR30" s="362"/>
      <c r="AS30" s="363" t="s">
        <v>350</v>
      </c>
      <c r="AT30" s="363"/>
      <c r="AU30" s="363"/>
      <c r="AV30" s="363"/>
      <c r="AW30" s="363"/>
      <c r="AX30" s="363"/>
      <c r="AY30" s="364">
        <v>0.41</v>
      </c>
      <c r="AZ30" s="364"/>
      <c r="BA30" s="364"/>
      <c r="BB30" s="364"/>
      <c r="BC30" s="364"/>
      <c r="BD30" s="364"/>
      <c r="BE30" s="387" t="s">
        <v>428</v>
      </c>
      <c r="BF30" s="386"/>
      <c r="BG30" s="386"/>
      <c r="BH30" s="386"/>
      <c r="BI30" s="386"/>
      <c r="BJ30" s="386"/>
      <c r="BK30" s="386"/>
      <c r="BL30" s="368" t="s">
        <v>8</v>
      </c>
      <c r="BM30" s="368"/>
      <c r="BN30" s="368"/>
      <c r="BO30" s="368"/>
      <c r="BP30" s="368"/>
      <c r="BQ30" s="368"/>
      <c r="BR30" s="368"/>
      <c r="BS30" s="368" t="s">
        <v>8</v>
      </c>
      <c r="BT30" s="368"/>
      <c r="BU30" s="368"/>
      <c r="BV30" s="368"/>
      <c r="BW30" s="368"/>
      <c r="BX30" s="368"/>
      <c r="BY30" s="368"/>
      <c r="BZ30" s="364">
        <f t="shared" si="0"/>
        <v>75</v>
      </c>
      <c r="CA30" s="364"/>
      <c r="CB30" s="364"/>
      <c r="CC30" s="364"/>
      <c r="CD30" s="364"/>
      <c r="CE30" s="364"/>
      <c r="CF30" s="364"/>
      <c r="CG30" s="364"/>
      <c r="CH30" s="364"/>
      <c r="CI30" s="364"/>
      <c r="CJ30" s="364"/>
      <c r="CK30" s="364"/>
      <c r="CL30" s="364"/>
      <c r="CM30" s="364"/>
      <c r="CN30" s="364"/>
      <c r="CO30" s="364"/>
      <c r="CP30" s="364"/>
      <c r="CQ30" s="364"/>
      <c r="CR30" s="364">
        <v>75</v>
      </c>
      <c r="CS30" s="364"/>
      <c r="CT30" s="364"/>
      <c r="CU30" s="364"/>
      <c r="CV30" s="364"/>
      <c r="CW30" s="364"/>
      <c r="CX30" s="364" t="s">
        <v>8</v>
      </c>
      <c r="CY30" s="364"/>
      <c r="CZ30" s="364"/>
      <c r="DA30" s="364"/>
      <c r="DB30" s="364"/>
      <c r="DC30" s="364"/>
      <c r="DD30" s="364" t="s">
        <v>8</v>
      </c>
      <c r="DE30" s="364"/>
      <c r="DF30" s="364"/>
      <c r="DG30" s="364"/>
      <c r="DH30" s="364"/>
      <c r="DI30" s="364"/>
      <c r="DJ30" s="364" t="s">
        <v>8</v>
      </c>
      <c r="DK30" s="364"/>
      <c r="DL30" s="364"/>
      <c r="DM30" s="364"/>
      <c r="DN30" s="364"/>
      <c r="DO30" s="364"/>
      <c r="DP30" s="364">
        <f t="shared" si="1"/>
        <v>75</v>
      </c>
      <c r="DQ30" s="364"/>
      <c r="DR30" s="364"/>
      <c r="DS30" s="364"/>
      <c r="DT30" s="364"/>
      <c r="DU30" s="364"/>
      <c r="DV30" s="364" t="s">
        <v>8</v>
      </c>
      <c r="DW30" s="364"/>
      <c r="DX30" s="364"/>
      <c r="DY30" s="364"/>
      <c r="DZ30" s="364"/>
      <c r="EA30" s="364"/>
      <c r="EB30" s="364">
        <v>560</v>
      </c>
      <c r="EC30" s="364"/>
      <c r="ED30" s="364"/>
      <c r="EE30" s="364"/>
      <c r="EF30" s="364"/>
      <c r="EG30" s="364"/>
      <c r="EH30" s="364"/>
      <c r="EI30" s="364"/>
      <c r="EJ30" s="364" t="s">
        <v>8</v>
      </c>
      <c r="EK30" s="364"/>
      <c r="EL30" s="364"/>
      <c r="EM30" s="364"/>
      <c r="EN30" s="364"/>
      <c r="EO30" s="364"/>
      <c r="EP30" s="369" t="s">
        <v>352</v>
      </c>
      <c r="EQ30" s="369"/>
      <c r="ER30" s="369"/>
      <c r="ES30" s="369"/>
      <c r="ET30" s="369"/>
      <c r="EU30" s="369"/>
      <c r="EV30" s="369" t="s">
        <v>429</v>
      </c>
      <c r="EW30" s="369"/>
      <c r="EX30" s="369"/>
      <c r="EY30" s="369"/>
      <c r="EZ30" s="369"/>
      <c r="FA30" s="369" t="s">
        <v>379</v>
      </c>
      <c r="FB30" s="369"/>
      <c r="FC30" s="369"/>
      <c r="FD30" s="369"/>
      <c r="FE30" s="369"/>
      <c r="FF30" s="364">
        <v>1</v>
      </c>
      <c r="FG30" s="364"/>
      <c r="FH30" s="364"/>
      <c r="FI30" s="364"/>
      <c r="FJ30" s="364"/>
      <c r="FK30" s="364"/>
    </row>
    <row r="31" spans="1:167" s="373" customFormat="1" ht="24.75" customHeight="1">
      <c r="A31" s="355" t="s">
        <v>430</v>
      </c>
      <c r="B31" s="355"/>
      <c r="C31" s="355"/>
      <c r="D31" s="355"/>
      <c r="E31" s="355"/>
      <c r="F31" s="355"/>
      <c r="G31" s="356" t="s">
        <v>431</v>
      </c>
      <c r="H31" s="356"/>
      <c r="I31" s="356"/>
      <c r="J31" s="356"/>
      <c r="K31" s="356"/>
      <c r="L31" s="356"/>
      <c r="M31" s="356" t="s">
        <v>346</v>
      </c>
      <c r="N31" s="356"/>
      <c r="O31" s="356"/>
      <c r="P31" s="356"/>
      <c r="Q31" s="356"/>
      <c r="R31" s="356"/>
      <c r="S31" s="357" t="s">
        <v>357</v>
      </c>
      <c r="T31" s="358"/>
      <c r="U31" s="358"/>
      <c r="V31" s="358"/>
      <c r="W31" s="358"/>
      <c r="X31" s="358"/>
      <c r="Y31" s="358"/>
      <c r="Z31" s="359"/>
      <c r="AA31" s="356">
        <v>0.4</v>
      </c>
      <c r="AB31" s="356"/>
      <c r="AC31" s="356"/>
      <c r="AD31" s="356"/>
      <c r="AE31" s="356"/>
      <c r="AF31" s="356"/>
      <c r="AG31" s="360" t="s">
        <v>432</v>
      </c>
      <c r="AH31" s="361"/>
      <c r="AI31" s="361"/>
      <c r="AJ31" s="361"/>
      <c r="AK31" s="361"/>
      <c r="AL31" s="362"/>
      <c r="AM31" s="360" t="s">
        <v>433</v>
      </c>
      <c r="AN31" s="361"/>
      <c r="AO31" s="361"/>
      <c r="AP31" s="361"/>
      <c r="AQ31" s="361"/>
      <c r="AR31" s="362"/>
      <c r="AS31" s="363" t="s">
        <v>350</v>
      </c>
      <c r="AT31" s="363"/>
      <c r="AU31" s="363"/>
      <c r="AV31" s="363"/>
      <c r="AW31" s="363"/>
      <c r="AX31" s="363"/>
      <c r="AY31" s="364">
        <v>0.083</v>
      </c>
      <c r="AZ31" s="364"/>
      <c r="BA31" s="364"/>
      <c r="BB31" s="364"/>
      <c r="BC31" s="364"/>
      <c r="BD31" s="364"/>
      <c r="BE31" s="387" t="s">
        <v>434</v>
      </c>
      <c r="BF31" s="386"/>
      <c r="BG31" s="386"/>
      <c r="BH31" s="386"/>
      <c r="BI31" s="386"/>
      <c r="BJ31" s="386"/>
      <c r="BK31" s="386"/>
      <c r="BL31" s="368" t="s">
        <v>8</v>
      </c>
      <c r="BM31" s="368"/>
      <c r="BN31" s="368"/>
      <c r="BO31" s="368"/>
      <c r="BP31" s="368"/>
      <c r="BQ31" s="368"/>
      <c r="BR31" s="368"/>
      <c r="BS31" s="368" t="s">
        <v>8</v>
      </c>
      <c r="BT31" s="368"/>
      <c r="BU31" s="368"/>
      <c r="BV31" s="368"/>
      <c r="BW31" s="368"/>
      <c r="BX31" s="368"/>
      <c r="BY31" s="368"/>
      <c r="BZ31" s="364">
        <f t="shared" si="0"/>
        <v>412</v>
      </c>
      <c r="CA31" s="364"/>
      <c r="CB31" s="364"/>
      <c r="CC31" s="364"/>
      <c r="CD31" s="364"/>
      <c r="CE31" s="364"/>
      <c r="CF31" s="364"/>
      <c r="CG31" s="364"/>
      <c r="CH31" s="364"/>
      <c r="CI31" s="364"/>
      <c r="CJ31" s="364"/>
      <c r="CK31" s="364"/>
      <c r="CL31" s="364"/>
      <c r="CM31" s="364"/>
      <c r="CN31" s="364"/>
      <c r="CO31" s="364"/>
      <c r="CP31" s="364"/>
      <c r="CQ31" s="364"/>
      <c r="CR31" s="364">
        <v>412</v>
      </c>
      <c r="CS31" s="364"/>
      <c r="CT31" s="364"/>
      <c r="CU31" s="364"/>
      <c r="CV31" s="364"/>
      <c r="CW31" s="364"/>
      <c r="CX31" s="364" t="s">
        <v>8</v>
      </c>
      <c r="CY31" s="364"/>
      <c r="CZ31" s="364"/>
      <c r="DA31" s="364"/>
      <c r="DB31" s="364"/>
      <c r="DC31" s="364"/>
      <c r="DD31" s="364" t="s">
        <v>8</v>
      </c>
      <c r="DE31" s="364"/>
      <c r="DF31" s="364"/>
      <c r="DG31" s="364"/>
      <c r="DH31" s="364"/>
      <c r="DI31" s="364"/>
      <c r="DJ31" s="364" t="s">
        <v>8</v>
      </c>
      <c r="DK31" s="364"/>
      <c r="DL31" s="364"/>
      <c r="DM31" s="364"/>
      <c r="DN31" s="364"/>
      <c r="DO31" s="364"/>
      <c r="DP31" s="364">
        <f t="shared" si="1"/>
        <v>412</v>
      </c>
      <c r="DQ31" s="364"/>
      <c r="DR31" s="364"/>
      <c r="DS31" s="364"/>
      <c r="DT31" s="364"/>
      <c r="DU31" s="364"/>
      <c r="DV31" s="364" t="s">
        <v>8</v>
      </c>
      <c r="DW31" s="364"/>
      <c r="DX31" s="364"/>
      <c r="DY31" s="364"/>
      <c r="DZ31" s="364"/>
      <c r="EA31" s="364"/>
      <c r="EB31" s="364">
        <v>408</v>
      </c>
      <c r="EC31" s="364"/>
      <c r="ED31" s="364"/>
      <c r="EE31" s="364"/>
      <c r="EF31" s="364"/>
      <c r="EG31" s="364"/>
      <c r="EH31" s="364"/>
      <c r="EI31" s="364"/>
      <c r="EJ31" s="364" t="s">
        <v>8</v>
      </c>
      <c r="EK31" s="364"/>
      <c r="EL31" s="364"/>
      <c r="EM31" s="364"/>
      <c r="EN31" s="364"/>
      <c r="EO31" s="364"/>
      <c r="EP31" s="369" t="s">
        <v>352</v>
      </c>
      <c r="EQ31" s="369"/>
      <c r="ER31" s="369"/>
      <c r="ES31" s="369"/>
      <c r="ET31" s="369"/>
      <c r="EU31" s="369"/>
      <c r="EV31" s="369" t="s">
        <v>366</v>
      </c>
      <c r="EW31" s="369"/>
      <c r="EX31" s="369"/>
      <c r="EY31" s="369"/>
      <c r="EZ31" s="369"/>
      <c r="FA31" s="369" t="s">
        <v>367</v>
      </c>
      <c r="FB31" s="369"/>
      <c r="FC31" s="369"/>
      <c r="FD31" s="369"/>
      <c r="FE31" s="369"/>
      <c r="FF31" s="364">
        <v>1</v>
      </c>
      <c r="FG31" s="364"/>
      <c r="FH31" s="364"/>
      <c r="FI31" s="364"/>
      <c r="FJ31" s="364"/>
      <c r="FK31" s="364"/>
    </row>
    <row r="32" spans="1:167" s="373" customFormat="1" ht="24.75" customHeight="1">
      <c r="A32" s="355" t="s">
        <v>435</v>
      </c>
      <c r="B32" s="355"/>
      <c r="C32" s="355"/>
      <c r="D32" s="355"/>
      <c r="E32" s="355"/>
      <c r="F32" s="355"/>
      <c r="G32" s="356" t="s">
        <v>436</v>
      </c>
      <c r="H32" s="356"/>
      <c r="I32" s="356"/>
      <c r="J32" s="356"/>
      <c r="K32" s="356"/>
      <c r="L32" s="356"/>
      <c r="M32" s="356" t="s">
        <v>346</v>
      </c>
      <c r="N32" s="356"/>
      <c r="O32" s="356"/>
      <c r="P32" s="356"/>
      <c r="Q32" s="356"/>
      <c r="R32" s="356"/>
      <c r="S32" s="357" t="s">
        <v>385</v>
      </c>
      <c r="T32" s="358"/>
      <c r="U32" s="358"/>
      <c r="V32" s="358"/>
      <c r="W32" s="358"/>
      <c r="X32" s="358"/>
      <c r="Y32" s="358"/>
      <c r="Z32" s="359"/>
      <c r="AA32" s="356">
        <v>0.4</v>
      </c>
      <c r="AB32" s="356"/>
      <c r="AC32" s="356"/>
      <c r="AD32" s="356"/>
      <c r="AE32" s="356"/>
      <c r="AF32" s="356"/>
      <c r="AG32" s="360" t="s">
        <v>437</v>
      </c>
      <c r="AH32" s="361"/>
      <c r="AI32" s="361"/>
      <c r="AJ32" s="361"/>
      <c r="AK32" s="361"/>
      <c r="AL32" s="362"/>
      <c r="AM32" s="360" t="s">
        <v>438</v>
      </c>
      <c r="AN32" s="361"/>
      <c r="AO32" s="361"/>
      <c r="AP32" s="361"/>
      <c r="AQ32" s="361"/>
      <c r="AR32" s="362"/>
      <c r="AS32" s="363" t="s">
        <v>350</v>
      </c>
      <c r="AT32" s="363"/>
      <c r="AU32" s="363"/>
      <c r="AV32" s="363"/>
      <c r="AW32" s="363"/>
      <c r="AX32" s="363"/>
      <c r="AY32" s="364">
        <v>0.083</v>
      </c>
      <c r="AZ32" s="364"/>
      <c r="BA32" s="364"/>
      <c r="BB32" s="364"/>
      <c r="BC32" s="364"/>
      <c r="BD32" s="364"/>
      <c r="BE32" s="387" t="s">
        <v>439</v>
      </c>
      <c r="BF32" s="386"/>
      <c r="BG32" s="386"/>
      <c r="BH32" s="386"/>
      <c r="BI32" s="386"/>
      <c r="BJ32" s="386"/>
      <c r="BK32" s="386"/>
      <c r="BL32" s="368" t="s">
        <v>8</v>
      </c>
      <c r="BM32" s="368"/>
      <c r="BN32" s="368"/>
      <c r="BO32" s="368"/>
      <c r="BP32" s="368"/>
      <c r="BQ32" s="368"/>
      <c r="BR32" s="368"/>
      <c r="BS32" s="368" t="s">
        <v>8</v>
      </c>
      <c r="BT32" s="368"/>
      <c r="BU32" s="368"/>
      <c r="BV32" s="368"/>
      <c r="BW32" s="368"/>
      <c r="BX32" s="368"/>
      <c r="BY32" s="368"/>
      <c r="BZ32" s="364">
        <f t="shared" si="0"/>
        <v>206</v>
      </c>
      <c r="CA32" s="364"/>
      <c r="CB32" s="364"/>
      <c r="CC32" s="364"/>
      <c r="CD32" s="364"/>
      <c r="CE32" s="364"/>
      <c r="CF32" s="364"/>
      <c r="CG32" s="364"/>
      <c r="CH32" s="364"/>
      <c r="CI32" s="364"/>
      <c r="CJ32" s="364"/>
      <c r="CK32" s="364"/>
      <c r="CL32" s="364"/>
      <c r="CM32" s="364"/>
      <c r="CN32" s="364"/>
      <c r="CO32" s="364"/>
      <c r="CP32" s="364"/>
      <c r="CQ32" s="364"/>
      <c r="CR32" s="364">
        <v>206</v>
      </c>
      <c r="CS32" s="364"/>
      <c r="CT32" s="364"/>
      <c r="CU32" s="364"/>
      <c r="CV32" s="364"/>
      <c r="CW32" s="364"/>
      <c r="CX32" s="364" t="s">
        <v>8</v>
      </c>
      <c r="CY32" s="364"/>
      <c r="CZ32" s="364"/>
      <c r="DA32" s="364"/>
      <c r="DB32" s="364"/>
      <c r="DC32" s="364"/>
      <c r="DD32" s="364" t="s">
        <v>8</v>
      </c>
      <c r="DE32" s="364"/>
      <c r="DF32" s="364"/>
      <c r="DG32" s="364"/>
      <c r="DH32" s="364"/>
      <c r="DI32" s="364"/>
      <c r="DJ32" s="364" t="s">
        <v>8</v>
      </c>
      <c r="DK32" s="364"/>
      <c r="DL32" s="364"/>
      <c r="DM32" s="364"/>
      <c r="DN32" s="364"/>
      <c r="DO32" s="364"/>
      <c r="DP32" s="364">
        <f t="shared" si="1"/>
        <v>206</v>
      </c>
      <c r="DQ32" s="364"/>
      <c r="DR32" s="364"/>
      <c r="DS32" s="364"/>
      <c r="DT32" s="364"/>
      <c r="DU32" s="364"/>
      <c r="DV32" s="364" t="s">
        <v>8</v>
      </c>
      <c r="DW32" s="364"/>
      <c r="DX32" s="364"/>
      <c r="DY32" s="364"/>
      <c r="DZ32" s="364"/>
      <c r="EA32" s="364"/>
      <c r="EB32" s="364">
        <v>264</v>
      </c>
      <c r="EC32" s="364"/>
      <c r="ED32" s="364"/>
      <c r="EE32" s="364"/>
      <c r="EF32" s="364"/>
      <c r="EG32" s="364"/>
      <c r="EH32" s="364"/>
      <c r="EI32" s="364"/>
      <c r="EJ32" s="364" t="s">
        <v>8</v>
      </c>
      <c r="EK32" s="364"/>
      <c r="EL32" s="364"/>
      <c r="EM32" s="364"/>
      <c r="EN32" s="364"/>
      <c r="EO32" s="364"/>
      <c r="EP32" s="369" t="s">
        <v>352</v>
      </c>
      <c r="EQ32" s="369"/>
      <c r="ER32" s="369"/>
      <c r="ES32" s="369"/>
      <c r="ET32" s="369"/>
      <c r="EU32" s="369"/>
      <c r="EV32" s="369" t="s">
        <v>366</v>
      </c>
      <c r="EW32" s="369"/>
      <c r="EX32" s="369"/>
      <c r="EY32" s="369"/>
      <c r="EZ32" s="369"/>
      <c r="FA32" s="369" t="s">
        <v>367</v>
      </c>
      <c r="FB32" s="369"/>
      <c r="FC32" s="369"/>
      <c r="FD32" s="369"/>
      <c r="FE32" s="369"/>
      <c r="FF32" s="364">
        <v>1</v>
      </c>
      <c r="FG32" s="364"/>
      <c r="FH32" s="364"/>
      <c r="FI32" s="364"/>
      <c r="FJ32" s="364"/>
      <c r="FK32" s="364"/>
    </row>
    <row r="33" spans="1:167" s="373" customFormat="1" ht="24" customHeight="1">
      <c r="A33" s="355" t="s">
        <v>440</v>
      </c>
      <c r="B33" s="355"/>
      <c r="C33" s="355"/>
      <c r="D33" s="355"/>
      <c r="E33" s="355"/>
      <c r="F33" s="355"/>
      <c r="G33" s="356" t="s">
        <v>441</v>
      </c>
      <c r="H33" s="356"/>
      <c r="I33" s="356"/>
      <c r="J33" s="356"/>
      <c r="K33" s="356"/>
      <c r="L33" s="356"/>
      <c r="M33" s="356" t="s">
        <v>346</v>
      </c>
      <c r="N33" s="356"/>
      <c r="O33" s="356"/>
      <c r="P33" s="356"/>
      <c r="Q33" s="356"/>
      <c r="R33" s="356"/>
      <c r="S33" s="357" t="s">
        <v>357</v>
      </c>
      <c r="T33" s="358"/>
      <c r="U33" s="358"/>
      <c r="V33" s="358"/>
      <c r="W33" s="358"/>
      <c r="X33" s="358"/>
      <c r="Y33" s="358"/>
      <c r="Z33" s="359"/>
      <c r="AA33" s="356">
        <v>0.4</v>
      </c>
      <c r="AB33" s="356"/>
      <c r="AC33" s="356"/>
      <c r="AD33" s="356"/>
      <c r="AE33" s="356"/>
      <c r="AF33" s="356"/>
      <c r="AG33" s="360" t="s">
        <v>442</v>
      </c>
      <c r="AH33" s="361"/>
      <c r="AI33" s="361"/>
      <c r="AJ33" s="361"/>
      <c r="AK33" s="361"/>
      <c r="AL33" s="362"/>
      <c r="AM33" s="360" t="s">
        <v>443</v>
      </c>
      <c r="AN33" s="361"/>
      <c r="AO33" s="361"/>
      <c r="AP33" s="361"/>
      <c r="AQ33" s="361"/>
      <c r="AR33" s="362"/>
      <c r="AS33" s="363" t="s">
        <v>350</v>
      </c>
      <c r="AT33" s="363"/>
      <c r="AU33" s="363"/>
      <c r="AV33" s="363"/>
      <c r="AW33" s="363"/>
      <c r="AX33" s="363"/>
      <c r="AY33" s="364">
        <v>0.5</v>
      </c>
      <c r="AZ33" s="364"/>
      <c r="BA33" s="364"/>
      <c r="BB33" s="364"/>
      <c r="BC33" s="364"/>
      <c r="BD33" s="364"/>
      <c r="BE33" s="387" t="s">
        <v>444</v>
      </c>
      <c r="BF33" s="387"/>
      <c r="BG33" s="387"/>
      <c r="BH33" s="387"/>
      <c r="BI33" s="387"/>
      <c r="BJ33" s="387"/>
      <c r="BK33" s="387"/>
      <c r="BL33" s="368" t="s">
        <v>8</v>
      </c>
      <c r="BM33" s="368"/>
      <c r="BN33" s="368"/>
      <c r="BO33" s="368"/>
      <c r="BP33" s="368"/>
      <c r="BQ33" s="368"/>
      <c r="BR33" s="368"/>
      <c r="BS33" s="368" t="s">
        <v>8</v>
      </c>
      <c r="BT33" s="368"/>
      <c r="BU33" s="368"/>
      <c r="BV33" s="368"/>
      <c r="BW33" s="368"/>
      <c r="BX33" s="368"/>
      <c r="BY33" s="368"/>
      <c r="BZ33" s="364">
        <f>CR33</f>
        <v>73</v>
      </c>
      <c r="CA33" s="364"/>
      <c r="CB33" s="364"/>
      <c r="CC33" s="364"/>
      <c r="CD33" s="364"/>
      <c r="CE33" s="364"/>
      <c r="CF33" s="364"/>
      <c r="CG33" s="364"/>
      <c r="CH33" s="364"/>
      <c r="CI33" s="364"/>
      <c r="CJ33" s="364"/>
      <c r="CK33" s="364"/>
      <c r="CL33" s="364"/>
      <c r="CM33" s="364"/>
      <c r="CN33" s="364"/>
      <c r="CO33" s="364"/>
      <c r="CP33" s="364"/>
      <c r="CQ33" s="364"/>
      <c r="CR33" s="364">
        <v>73</v>
      </c>
      <c r="CS33" s="364"/>
      <c r="CT33" s="364"/>
      <c r="CU33" s="364"/>
      <c r="CV33" s="364"/>
      <c r="CW33" s="364"/>
      <c r="CX33" s="364" t="s">
        <v>8</v>
      </c>
      <c r="CY33" s="364"/>
      <c r="CZ33" s="364"/>
      <c r="DA33" s="364"/>
      <c r="DB33" s="364"/>
      <c r="DC33" s="364"/>
      <c r="DD33" s="364" t="s">
        <v>8</v>
      </c>
      <c r="DE33" s="364"/>
      <c r="DF33" s="364"/>
      <c r="DG33" s="364"/>
      <c r="DH33" s="364"/>
      <c r="DI33" s="364"/>
      <c r="DJ33" s="364" t="s">
        <v>8</v>
      </c>
      <c r="DK33" s="364"/>
      <c r="DL33" s="364"/>
      <c r="DM33" s="364"/>
      <c r="DN33" s="364"/>
      <c r="DO33" s="364"/>
      <c r="DP33" s="364">
        <f>CR33</f>
        <v>73</v>
      </c>
      <c r="DQ33" s="364"/>
      <c r="DR33" s="364"/>
      <c r="DS33" s="364"/>
      <c r="DT33" s="364"/>
      <c r="DU33" s="364"/>
      <c r="DV33" s="364" t="s">
        <v>8</v>
      </c>
      <c r="DW33" s="364"/>
      <c r="DX33" s="364"/>
      <c r="DY33" s="364"/>
      <c r="DZ33" s="364"/>
      <c r="EA33" s="364"/>
      <c r="EB33" s="364">
        <v>100</v>
      </c>
      <c r="EC33" s="364"/>
      <c r="ED33" s="364"/>
      <c r="EE33" s="364"/>
      <c r="EF33" s="364"/>
      <c r="EG33" s="364"/>
      <c r="EH33" s="364"/>
      <c r="EI33" s="364"/>
      <c r="EJ33" s="364" t="s">
        <v>8</v>
      </c>
      <c r="EK33" s="364"/>
      <c r="EL33" s="364"/>
      <c r="EM33" s="364"/>
      <c r="EN33" s="364"/>
      <c r="EO33" s="364"/>
      <c r="EP33" s="369" t="s">
        <v>352</v>
      </c>
      <c r="EQ33" s="369"/>
      <c r="ER33" s="369"/>
      <c r="ES33" s="369"/>
      <c r="ET33" s="369"/>
      <c r="EU33" s="369"/>
      <c r="EV33" s="369" t="s">
        <v>445</v>
      </c>
      <c r="EW33" s="369"/>
      <c r="EX33" s="369"/>
      <c r="EY33" s="369"/>
      <c r="EZ33" s="369"/>
      <c r="FA33" s="370" t="s">
        <v>446</v>
      </c>
      <c r="FB33" s="371"/>
      <c r="FC33" s="371"/>
      <c r="FD33" s="371"/>
      <c r="FE33" s="372"/>
      <c r="FF33" s="364">
        <v>1</v>
      </c>
      <c r="FG33" s="364"/>
      <c r="FH33" s="364"/>
      <c r="FI33" s="364"/>
      <c r="FJ33" s="364"/>
      <c r="FK33" s="364"/>
    </row>
    <row r="34" spans="1:167" s="373" customFormat="1" ht="24.75" customHeight="1">
      <c r="A34" s="355" t="s">
        <v>447</v>
      </c>
      <c r="B34" s="355"/>
      <c r="C34" s="355"/>
      <c r="D34" s="355"/>
      <c r="E34" s="355"/>
      <c r="F34" s="355"/>
      <c r="G34" s="356" t="s">
        <v>441</v>
      </c>
      <c r="H34" s="356"/>
      <c r="I34" s="356"/>
      <c r="J34" s="356"/>
      <c r="K34" s="356"/>
      <c r="L34" s="356"/>
      <c r="M34" s="356" t="s">
        <v>346</v>
      </c>
      <c r="N34" s="356"/>
      <c r="O34" s="356"/>
      <c r="P34" s="356"/>
      <c r="Q34" s="356"/>
      <c r="R34" s="356"/>
      <c r="S34" s="357" t="s">
        <v>385</v>
      </c>
      <c r="T34" s="358"/>
      <c r="U34" s="358"/>
      <c r="V34" s="358"/>
      <c r="W34" s="358"/>
      <c r="X34" s="358"/>
      <c r="Y34" s="358"/>
      <c r="Z34" s="359"/>
      <c r="AA34" s="356">
        <v>0.4</v>
      </c>
      <c r="AB34" s="356"/>
      <c r="AC34" s="356"/>
      <c r="AD34" s="356"/>
      <c r="AE34" s="356"/>
      <c r="AF34" s="356"/>
      <c r="AG34" s="360" t="s">
        <v>448</v>
      </c>
      <c r="AH34" s="361"/>
      <c r="AI34" s="361"/>
      <c r="AJ34" s="361"/>
      <c r="AK34" s="361"/>
      <c r="AL34" s="362"/>
      <c r="AM34" s="360" t="s">
        <v>449</v>
      </c>
      <c r="AN34" s="361"/>
      <c r="AO34" s="361"/>
      <c r="AP34" s="361"/>
      <c r="AQ34" s="361"/>
      <c r="AR34" s="362"/>
      <c r="AS34" s="363" t="s">
        <v>350</v>
      </c>
      <c r="AT34" s="363"/>
      <c r="AU34" s="363"/>
      <c r="AV34" s="363"/>
      <c r="AW34" s="363"/>
      <c r="AX34" s="363"/>
      <c r="AY34" s="364">
        <v>0.033</v>
      </c>
      <c r="AZ34" s="364"/>
      <c r="BA34" s="364"/>
      <c r="BB34" s="364"/>
      <c r="BC34" s="364"/>
      <c r="BD34" s="364"/>
      <c r="BE34" s="387" t="s">
        <v>444</v>
      </c>
      <c r="BF34" s="387"/>
      <c r="BG34" s="387"/>
      <c r="BH34" s="387"/>
      <c r="BI34" s="387"/>
      <c r="BJ34" s="387"/>
      <c r="BK34" s="387"/>
      <c r="BL34" s="368" t="s">
        <v>8</v>
      </c>
      <c r="BM34" s="368"/>
      <c r="BN34" s="368"/>
      <c r="BO34" s="368"/>
      <c r="BP34" s="368"/>
      <c r="BQ34" s="368"/>
      <c r="BR34" s="368"/>
      <c r="BS34" s="368" t="s">
        <v>8</v>
      </c>
      <c r="BT34" s="368"/>
      <c r="BU34" s="368"/>
      <c r="BV34" s="368"/>
      <c r="BW34" s="368"/>
      <c r="BX34" s="368"/>
      <c r="BY34" s="368"/>
      <c r="BZ34" s="364">
        <f aca="true" t="shared" si="2" ref="BZ34:BZ43">CR34</f>
        <v>73</v>
      </c>
      <c r="CA34" s="364"/>
      <c r="CB34" s="364"/>
      <c r="CC34" s="364"/>
      <c r="CD34" s="364"/>
      <c r="CE34" s="364"/>
      <c r="CF34" s="364"/>
      <c r="CG34" s="364"/>
      <c r="CH34" s="364"/>
      <c r="CI34" s="364"/>
      <c r="CJ34" s="364"/>
      <c r="CK34" s="364"/>
      <c r="CL34" s="364"/>
      <c r="CM34" s="364"/>
      <c r="CN34" s="364"/>
      <c r="CO34" s="364"/>
      <c r="CP34" s="364"/>
      <c r="CQ34" s="364"/>
      <c r="CR34" s="364">
        <v>73</v>
      </c>
      <c r="CS34" s="364"/>
      <c r="CT34" s="364"/>
      <c r="CU34" s="364"/>
      <c r="CV34" s="364"/>
      <c r="CW34" s="364"/>
      <c r="CX34" s="364" t="s">
        <v>8</v>
      </c>
      <c r="CY34" s="364"/>
      <c r="CZ34" s="364"/>
      <c r="DA34" s="364"/>
      <c r="DB34" s="364"/>
      <c r="DC34" s="364"/>
      <c r="DD34" s="364" t="s">
        <v>8</v>
      </c>
      <c r="DE34" s="364"/>
      <c r="DF34" s="364"/>
      <c r="DG34" s="364"/>
      <c r="DH34" s="364"/>
      <c r="DI34" s="364"/>
      <c r="DJ34" s="364" t="s">
        <v>8</v>
      </c>
      <c r="DK34" s="364"/>
      <c r="DL34" s="364"/>
      <c r="DM34" s="364"/>
      <c r="DN34" s="364"/>
      <c r="DO34" s="364"/>
      <c r="DP34" s="364">
        <f aca="true" t="shared" si="3" ref="DP34:DP43">CR34</f>
        <v>73</v>
      </c>
      <c r="DQ34" s="364"/>
      <c r="DR34" s="364"/>
      <c r="DS34" s="364"/>
      <c r="DT34" s="364"/>
      <c r="DU34" s="364"/>
      <c r="DV34" s="364" t="s">
        <v>8</v>
      </c>
      <c r="DW34" s="364"/>
      <c r="DX34" s="364"/>
      <c r="DY34" s="364"/>
      <c r="DZ34" s="364"/>
      <c r="EA34" s="364"/>
      <c r="EB34" s="364">
        <v>151</v>
      </c>
      <c r="EC34" s="364"/>
      <c r="ED34" s="364"/>
      <c r="EE34" s="364"/>
      <c r="EF34" s="364"/>
      <c r="EG34" s="364"/>
      <c r="EH34" s="364"/>
      <c r="EI34" s="364"/>
      <c r="EJ34" s="364" t="s">
        <v>8</v>
      </c>
      <c r="EK34" s="364"/>
      <c r="EL34" s="364"/>
      <c r="EM34" s="364"/>
      <c r="EN34" s="364"/>
      <c r="EO34" s="364"/>
      <c r="EP34" s="369" t="s">
        <v>352</v>
      </c>
      <c r="EQ34" s="369"/>
      <c r="ER34" s="369"/>
      <c r="ES34" s="369"/>
      <c r="ET34" s="369"/>
      <c r="EU34" s="369"/>
      <c r="EV34" s="369" t="s">
        <v>445</v>
      </c>
      <c r="EW34" s="369"/>
      <c r="EX34" s="369"/>
      <c r="EY34" s="369"/>
      <c r="EZ34" s="369"/>
      <c r="FA34" s="370" t="s">
        <v>360</v>
      </c>
      <c r="FB34" s="371"/>
      <c r="FC34" s="371"/>
      <c r="FD34" s="371"/>
      <c r="FE34" s="372"/>
      <c r="FF34" s="364">
        <v>1</v>
      </c>
      <c r="FG34" s="364"/>
      <c r="FH34" s="364"/>
      <c r="FI34" s="364"/>
      <c r="FJ34" s="364"/>
      <c r="FK34" s="364"/>
    </row>
    <row r="35" spans="1:167" s="373" customFormat="1" ht="24.75" customHeight="1">
      <c r="A35" s="355" t="s">
        <v>450</v>
      </c>
      <c r="B35" s="355"/>
      <c r="C35" s="355"/>
      <c r="D35" s="355"/>
      <c r="E35" s="355"/>
      <c r="F35" s="355"/>
      <c r="G35" s="356" t="s">
        <v>441</v>
      </c>
      <c r="H35" s="356"/>
      <c r="I35" s="356"/>
      <c r="J35" s="356"/>
      <c r="K35" s="356"/>
      <c r="L35" s="356"/>
      <c r="M35" s="356" t="s">
        <v>346</v>
      </c>
      <c r="N35" s="356"/>
      <c r="O35" s="356"/>
      <c r="P35" s="356"/>
      <c r="Q35" s="356"/>
      <c r="R35" s="356"/>
      <c r="S35" s="357" t="s">
        <v>385</v>
      </c>
      <c r="T35" s="358"/>
      <c r="U35" s="358"/>
      <c r="V35" s="358"/>
      <c r="W35" s="358"/>
      <c r="X35" s="358"/>
      <c r="Y35" s="358"/>
      <c r="Z35" s="359"/>
      <c r="AA35" s="356">
        <v>0.4</v>
      </c>
      <c r="AB35" s="356"/>
      <c r="AC35" s="356"/>
      <c r="AD35" s="356"/>
      <c r="AE35" s="356"/>
      <c r="AF35" s="356"/>
      <c r="AG35" s="360" t="s">
        <v>451</v>
      </c>
      <c r="AH35" s="361"/>
      <c r="AI35" s="361"/>
      <c r="AJ35" s="361"/>
      <c r="AK35" s="361"/>
      <c r="AL35" s="362"/>
      <c r="AM35" s="360" t="s">
        <v>452</v>
      </c>
      <c r="AN35" s="361"/>
      <c r="AO35" s="361"/>
      <c r="AP35" s="361"/>
      <c r="AQ35" s="361"/>
      <c r="AR35" s="362"/>
      <c r="AS35" s="363" t="s">
        <v>350</v>
      </c>
      <c r="AT35" s="363"/>
      <c r="AU35" s="363"/>
      <c r="AV35" s="363"/>
      <c r="AW35" s="363"/>
      <c r="AX35" s="363"/>
      <c r="AY35" s="364">
        <v>1.25</v>
      </c>
      <c r="AZ35" s="364"/>
      <c r="BA35" s="364"/>
      <c r="BB35" s="364"/>
      <c r="BC35" s="364"/>
      <c r="BD35" s="364"/>
      <c r="BE35" s="387" t="s">
        <v>444</v>
      </c>
      <c r="BF35" s="387"/>
      <c r="BG35" s="387"/>
      <c r="BH35" s="387"/>
      <c r="BI35" s="387"/>
      <c r="BJ35" s="387"/>
      <c r="BK35" s="387"/>
      <c r="BL35" s="368" t="s">
        <v>8</v>
      </c>
      <c r="BM35" s="368"/>
      <c r="BN35" s="368"/>
      <c r="BO35" s="368"/>
      <c r="BP35" s="368"/>
      <c r="BQ35" s="368"/>
      <c r="BR35" s="368"/>
      <c r="BS35" s="368" t="s">
        <v>8</v>
      </c>
      <c r="BT35" s="368"/>
      <c r="BU35" s="368"/>
      <c r="BV35" s="368"/>
      <c r="BW35" s="368"/>
      <c r="BX35" s="368"/>
      <c r="BY35" s="368"/>
      <c r="BZ35" s="364">
        <f t="shared" si="2"/>
        <v>73</v>
      </c>
      <c r="CA35" s="364"/>
      <c r="CB35" s="364"/>
      <c r="CC35" s="364"/>
      <c r="CD35" s="364"/>
      <c r="CE35" s="364"/>
      <c r="CF35" s="364"/>
      <c r="CG35" s="364"/>
      <c r="CH35" s="364"/>
      <c r="CI35" s="364"/>
      <c r="CJ35" s="364"/>
      <c r="CK35" s="364"/>
      <c r="CL35" s="364"/>
      <c r="CM35" s="364"/>
      <c r="CN35" s="364"/>
      <c r="CO35" s="364"/>
      <c r="CP35" s="364"/>
      <c r="CQ35" s="364"/>
      <c r="CR35" s="364">
        <v>73</v>
      </c>
      <c r="CS35" s="364"/>
      <c r="CT35" s="364"/>
      <c r="CU35" s="364"/>
      <c r="CV35" s="364"/>
      <c r="CW35" s="364"/>
      <c r="CX35" s="364" t="s">
        <v>8</v>
      </c>
      <c r="CY35" s="364"/>
      <c r="CZ35" s="364"/>
      <c r="DA35" s="364"/>
      <c r="DB35" s="364"/>
      <c r="DC35" s="364"/>
      <c r="DD35" s="364" t="s">
        <v>8</v>
      </c>
      <c r="DE35" s="364"/>
      <c r="DF35" s="364"/>
      <c r="DG35" s="364"/>
      <c r="DH35" s="364"/>
      <c r="DI35" s="364"/>
      <c r="DJ35" s="364" t="s">
        <v>8</v>
      </c>
      <c r="DK35" s="364"/>
      <c r="DL35" s="364"/>
      <c r="DM35" s="364"/>
      <c r="DN35" s="364"/>
      <c r="DO35" s="364"/>
      <c r="DP35" s="364">
        <f t="shared" si="3"/>
        <v>73</v>
      </c>
      <c r="DQ35" s="364"/>
      <c r="DR35" s="364"/>
      <c r="DS35" s="364"/>
      <c r="DT35" s="364"/>
      <c r="DU35" s="364"/>
      <c r="DV35" s="364" t="s">
        <v>8</v>
      </c>
      <c r="DW35" s="364"/>
      <c r="DX35" s="364"/>
      <c r="DY35" s="364"/>
      <c r="DZ35" s="364"/>
      <c r="EA35" s="364"/>
      <c r="EB35" s="364">
        <v>185</v>
      </c>
      <c r="EC35" s="364"/>
      <c r="ED35" s="364"/>
      <c r="EE35" s="364"/>
      <c r="EF35" s="364"/>
      <c r="EG35" s="364"/>
      <c r="EH35" s="364"/>
      <c r="EI35" s="364"/>
      <c r="EJ35" s="364" t="s">
        <v>8</v>
      </c>
      <c r="EK35" s="364"/>
      <c r="EL35" s="364"/>
      <c r="EM35" s="364"/>
      <c r="EN35" s="364"/>
      <c r="EO35" s="364"/>
      <c r="EP35" s="369" t="s">
        <v>352</v>
      </c>
      <c r="EQ35" s="369"/>
      <c r="ER35" s="369"/>
      <c r="ES35" s="369"/>
      <c r="ET35" s="369"/>
      <c r="EU35" s="369"/>
      <c r="EV35" s="369" t="s">
        <v>445</v>
      </c>
      <c r="EW35" s="369"/>
      <c r="EX35" s="369"/>
      <c r="EY35" s="369"/>
      <c r="EZ35" s="369"/>
      <c r="FA35" s="370" t="s">
        <v>360</v>
      </c>
      <c r="FB35" s="371"/>
      <c r="FC35" s="371"/>
      <c r="FD35" s="371"/>
      <c r="FE35" s="372"/>
      <c r="FF35" s="383">
        <v>1</v>
      </c>
      <c r="FG35" s="384"/>
      <c r="FH35" s="384"/>
      <c r="FI35" s="384"/>
      <c r="FJ35" s="384"/>
      <c r="FK35" s="385"/>
    </row>
    <row r="36" spans="1:167" s="373" customFormat="1" ht="24" customHeight="1">
      <c r="A36" s="355" t="s">
        <v>453</v>
      </c>
      <c r="B36" s="355"/>
      <c r="C36" s="355"/>
      <c r="D36" s="355"/>
      <c r="E36" s="355"/>
      <c r="F36" s="355"/>
      <c r="G36" s="356" t="s">
        <v>441</v>
      </c>
      <c r="H36" s="356"/>
      <c r="I36" s="356"/>
      <c r="J36" s="356"/>
      <c r="K36" s="356"/>
      <c r="L36" s="356"/>
      <c r="M36" s="356" t="s">
        <v>346</v>
      </c>
      <c r="N36" s="356"/>
      <c r="O36" s="356"/>
      <c r="P36" s="356"/>
      <c r="Q36" s="356"/>
      <c r="R36" s="356"/>
      <c r="S36" s="357" t="s">
        <v>385</v>
      </c>
      <c r="T36" s="358"/>
      <c r="U36" s="358"/>
      <c r="V36" s="358"/>
      <c r="W36" s="358"/>
      <c r="X36" s="358"/>
      <c r="Y36" s="358"/>
      <c r="Z36" s="359"/>
      <c r="AA36" s="374">
        <v>0.4</v>
      </c>
      <c r="AB36" s="375"/>
      <c r="AC36" s="375"/>
      <c r="AD36" s="375"/>
      <c r="AE36" s="375"/>
      <c r="AF36" s="376"/>
      <c r="AG36" s="360" t="s">
        <v>454</v>
      </c>
      <c r="AH36" s="361"/>
      <c r="AI36" s="361"/>
      <c r="AJ36" s="361"/>
      <c r="AK36" s="361"/>
      <c r="AL36" s="362"/>
      <c r="AM36" s="360" t="s">
        <v>455</v>
      </c>
      <c r="AN36" s="361"/>
      <c r="AO36" s="361"/>
      <c r="AP36" s="361"/>
      <c r="AQ36" s="361"/>
      <c r="AR36" s="362"/>
      <c r="AS36" s="363" t="s">
        <v>350</v>
      </c>
      <c r="AT36" s="363"/>
      <c r="AU36" s="363"/>
      <c r="AV36" s="363"/>
      <c r="AW36" s="363"/>
      <c r="AX36" s="363"/>
      <c r="AY36" s="364">
        <v>0.083</v>
      </c>
      <c r="AZ36" s="364"/>
      <c r="BA36" s="364"/>
      <c r="BB36" s="364"/>
      <c r="BC36" s="364"/>
      <c r="BD36" s="364"/>
      <c r="BE36" s="387" t="s">
        <v>444</v>
      </c>
      <c r="BF36" s="387"/>
      <c r="BG36" s="387"/>
      <c r="BH36" s="387"/>
      <c r="BI36" s="387"/>
      <c r="BJ36" s="387"/>
      <c r="BK36" s="387"/>
      <c r="BL36" s="368" t="s">
        <v>8</v>
      </c>
      <c r="BM36" s="368"/>
      <c r="BN36" s="368"/>
      <c r="BO36" s="368"/>
      <c r="BP36" s="368"/>
      <c r="BQ36" s="368"/>
      <c r="BR36" s="368"/>
      <c r="BS36" s="368" t="s">
        <v>8</v>
      </c>
      <c r="BT36" s="368"/>
      <c r="BU36" s="368"/>
      <c r="BV36" s="368"/>
      <c r="BW36" s="368"/>
      <c r="BX36" s="368"/>
      <c r="BY36" s="368"/>
      <c r="BZ36" s="364">
        <f t="shared" si="2"/>
        <v>73</v>
      </c>
      <c r="CA36" s="364"/>
      <c r="CB36" s="364"/>
      <c r="CC36" s="364"/>
      <c r="CD36" s="364"/>
      <c r="CE36" s="364"/>
      <c r="CF36" s="364"/>
      <c r="CG36" s="364"/>
      <c r="CH36" s="364"/>
      <c r="CI36" s="364"/>
      <c r="CJ36" s="364"/>
      <c r="CK36" s="364"/>
      <c r="CL36" s="364"/>
      <c r="CM36" s="364"/>
      <c r="CN36" s="364"/>
      <c r="CO36" s="364"/>
      <c r="CP36" s="364"/>
      <c r="CQ36" s="364"/>
      <c r="CR36" s="364">
        <v>73</v>
      </c>
      <c r="CS36" s="364"/>
      <c r="CT36" s="364"/>
      <c r="CU36" s="364"/>
      <c r="CV36" s="364"/>
      <c r="CW36" s="364"/>
      <c r="CX36" s="364" t="s">
        <v>8</v>
      </c>
      <c r="CY36" s="364"/>
      <c r="CZ36" s="364"/>
      <c r="DA36" s="364"/>
      <c r="DB36" s="364"/>
      <c r="DC36" s="364"/>
      <c r="DD36" s="364" t="s">
        <v>8</v>
      </c>
      <c r="DE36" s="364"/>
      <c r="DF36" s="364"/>
      <c r="DG36" s="364"/>
      <c r="DH36" s="364"/>
      <c r="DI36" s="364"/>
      <c r="DJ36" s="364" t="s">
        <v>8</v>
      </c>
      <c r="DK36" s="364"/>
      <c r="DL36" s="364"/>
      <c r="DM36" s="364"/>
      <c r="DN36" s="364"/>
      <c r="DO36" s="364"/>
      <c r="DP36" s="364">
        <f t="shared" si="3"/>
        <v>73</v>
      </c>
      <c r="DQ36" s="364"/>
      <c r="DR36" s="364"/>
      <c r="DS36" s="364"/>
      <c r="DT36" s="364"/>
      <c r="DU36" s="364"/>
      <c r="DV36" s="364" t="s">
        <v>8</v>
      </c>
      <c r="DW36" s="364"/>
      <c r="DX36" s="364"/>
      <c r="DY36" s="364"/>
      <c r="DZ36" s="364"/>
      <c r="EA36" s="364"/>
      <c r="EB36" s="364">
        <v>240</v>
      </c>
      <c r="EC36" s="364"/>
      <c r="ED36" s="364"/>
      <c r="EE36" s="364"/>
      <c r="EF36" s="364"/>
      <c r="EG36" s="364"/>
      <c r="EH36" s="364"/>
      <c r="EI36" s="364"/>
      <c r="EJ36" s="364" t="s">
        <v>8</v>
      </c>
      <c r="EK36" s="364"/>
      <c r="EL36" s="364"/>
      <c r="EM36" s="364"/>
      <c r="EN36" s="364"/>
      <c r="EO36" s="364"/>
      <c r="EP36" s="369" t="s">
        <v>352</v>
      </c>
      <c r="EQ36" s="369"/>
      <c r="ER36" s="369"/>
      <c r="ES36" s="369"/>
      <c r="ET36" s="369"/>
      <c r="EU36" s="369"/>
      <c r="EV36" s="369" t="s">
        <v>445</v>
      </c>
      <c r="EW36" s="369"/>
      <c r="EX36" s="369"/>
      <c r="EY36" s="369"/>
      <c r="EZ36" s="369"/>
      <c r="FA36" s="370" t="s">
        <v>360</v>
      </c>
      <c r="FB36" s="371"/>
      <c r="FC36" s="371"/>
      <c r="FD36" s="371"/>
      <c r="FE36" s="372"/>
      <c r="FF36" s="364">
        <v>1</v>
      </c>
      <c r="FG36" s="364"/>
      <c r="FH36" s="364"/>
      <c r="FI36" s="364"/>
      <c r="FJ36" s="364"/>
      <c r="FK36" s="364"/>
    </row>
    <row r="37" spans="1:167" s="373" customFormat="1" ht="42.75" customHeight="1">
      <c r="A37" s="355" t="s">
        <v>456</v>
      </c>
      <c r="B37" s="355"/>
      <c r="C37" s="355"/>
      <c r="D37" s="355"/>
      <c r="E37" s="355"/>
      <c r="F37" s="355"/>
      <c r="G37" s="356" t="s">
        <v>361</v>
      </c>
      <c r="H37" s="356"/>
      <c r="I37" s="356"/>
      <c r="J37" s="356"/>
      <c r="K37" s="356"/>
      <c r="L37" s="356"/>
      <c r="M37" s="356" t="s">
        <v>346</v>
      </c>
      <c r="N37" s="356"/>
      <c r="O37" s="356"/>
      <c r="P37" s="356"/>
      <c r="Q37" s="356"/>
      <c r="R37" s="356"/>
      <c r="S37" s="357" t="s">
        <v>362</v>
      </c>
      <c r="T37" s="358"/>
      <c r="U37" s="358"/>
      <c r="V37" s="358"/>
      <c r="W37" s="358"/>
      <c r="X37" s="358"/>
      <c r="Y37" s="358"/>
      <c r="Z37" s="359"/>
      <c r="AA37" s="374">
        <v>0.4</v>
      </c>
      <c r="AB37" s="375"/>
      <c r="AC37" s="375"/>
      <c r="AD37" s="375"/>
      <c r="AE37" s="375"/>
      <c r="AF37" s="376"/>
      <c r="AG37" s="360" t="s">
        <v>457</v>
      </c>
      <c r="AH37" s="361"/>
      <c r="AI37" s="361"/>
      <c r="AJ37" s="361"/>
      <c r="AK37" s="361"/>
      <c r="AL37" s="362"/>
      <c r="AM37" s="360" t="s">
        <v>458</v>
      </c>
      <c r="AN37" s="361"/>
      <c r="AO37" s="361"/>
      <c r="AP37" s="361"/>
      <c r="AQ37" s="361"/>
      <c r="AR37" s="362"/>
      <c r="AS37" s="363" t="s">
        <v>350</v>
      </c>
      <c r="AT37" s="363"/>
      <c r="AU37" s="363"/>
      <c r="AV37" s="363"/>
      <c r="AW37" s="363"/>
      <c r="AX37" s="363"/>
      <c r="AY37" s="364">
        <v>0.083</v>
      </c>
      <c r="AZ37" s="364"/>
      <c r="BA37" s="364"/>
      <c r="BB37" s="364"/>
      <c r="BC37" s="364"/>
      <c r="BD37" s="364"/>
      <c r="BE37" s="386" t="s">
        <v>365</v>
      </c>
      <c r="BF37" s="386"/>
      <c r="BG37" s="386"/>
      <c r="BH37" s="386"/>
      <c r="BI37" s="386"/>
      <c r="BJ37" s="386"/>
      <c r="BK37" s="386"/>
      <c r="BL37" s="368" t="s">
        <v>8</v>
      </c>
      <c r="BM37" s="368"/>
      <c r="BN37" s="368"/>
      <c r="BO37" s="368"/>
      <c r="BP37" s="368"/>
      <c r="BQ37" s="368"/>
      <c r="BR37" s="368"/>
      <c r="BS37" s="368" t="s">
        <v>8</v>
      </c>
      <c r="BT37" s="368"/>
      <c r="BU37" s="368"/>
      <c r="BV37" s="368"/>
      <c r="BW37" s="368"/>
      <c r="BX37" s="368"/>
      <c r="BY37" s="368"/>
      <c r="BZ37" s="364">
        <f t="shared" si="2"/>
        <v>107</v>
      </c>
      <c r="CA37" s="364"/>
      <c r="CB37" s="364"/>
      <c r="CC37" s="364"/>
      <c r="CD37" s="364"/>
      <c r="CE37" s="364"/>
      <c r="CF37" s="364"/>
      <c r="CG37" s="364"/>
      <c r="CH37" s="364"/>
      <c r="CI37" s="364"/>
      <c r="CJ37" s="364"/>
      <c r="CK37" s="364"/>
      <c r="CL37" s="364"/>
      <c r="CM37" s="364"/>
      <c r="CN37" s="364"/>
      <c r="CO37" s="364"/>
      <c r="CP37" s="364"/>
      <c r="CQ37" s="364"/>
      <c r="CR37" s="364">
        <v>107</v>
      </c>
      <c r="CS37" s="364"/>
      <c r="CT37" s="364"/>
      <c r="CU37" s="364"/>
      <c r="CV37" s="364"/>
      <c r="CW37" s="364"/>
      <c r="CX37" s="364" t="s">
        <v>8</v>
      </c>
      <c r="CY37" s="364"/>
      <c r="CZ37" s="364"/>
      <c r="DA37" s="364"/>
      <c r="DB37" s="364"/>
      <c r="DC37" s="364"/>
      <c r="DD37" s="364" t="s">
        <v>8</v>
      </c>
      <c r="DE37" s="364"/>
      <c r="DF37" s="364"/>
      <c r="DG37" s="364"/>
      <c r="DH37" s="364"/>
      <c r="DI37" s="364"/>
      <c r="DJ37" s="364" t="s">
        <v>8</v>
      </c>
      <c r="DK37" s="364"/>
      <c r="DL37" s="364"/>
      <c r="DM37" s="364"/>
      <c r="DN37" s="364"/>
      <c r="DO37" s="364"/>
      <c r="DP37" s="364">
        <f t="shared" si="3"/>
        <v>107</v>
      </c>
      <c r="DQ37" s="364"/>
      <c r="DR37" s="364"/>
      <c r="DS37" s="364"/>
      <c r="DT37" s="364"/>
      <c r="DU37" s="364"/>
      <c r="DV37" s="364" t="s">
        <v>8</v>
      </c>
      <c r="DW37" s="364"/>
      <c r="DX37" s="364"/>
      <c r="DY37" s="364"/>
      <c r="DZ37" s="364"/>
      <c r="EA37" s="364"/>
      <c r="EB37" s="364">
        <v>168</v>
      </c>
      <c r="EC37" s="364"/>
      <c r="ED37" s="364"/>
      <c r="EE37" s="364"/>
      <c r="EF37" s="364"/>
      <c r="EG37" s="364"/>
      <c r="EH37" s="364"/>
      <c r="EI37" s="364"/>
      <c r="EJ37" s="364" t="s">
        <v>8</v>
      </c>
      <c r="EK37" s="364"/>
      <c r="EL37" s="364"/>
      <c r="EM37" s="364"/>
      <c r="EN37" s="364"/>
      <c r="EO37" s="364"/>
      <c r="EP37" s="369" t="s">
        <v>352</v>
      </c>
      <c r="EQ37" s="369"/>
      <c r="ER37" s="369"/>
      <c r="ES37" s="369"/>
      <c r="ET37" s="369"/>
      <c r="EU37" s="369"/>
      <c r="EV37" s="369" t="s">
        <v>353</v>
      </c>
      <c r="EW37" s="369"/>
      <c r="EX37" s="369"/>
      <c r="EY37" s="369"/>
      <c r="EZ37" s="369"/>
      <c r="FA37" s="370" t="s">
        <v>360</v>
      </c>
      <c r="FB37" s="371"/>
      <c r="FC37" s="371"/>
      <c r="FD37" s="371"/>
      <c r="FE37" s="372"/>
      <c r="FF37" s="364">
        <v>1</v>
      </c>
      <c r="FG37" s="364"/>
      <c r="FH37" s="364"/>
      <c r="FI37" s="364"/>
      <c r="FJ37" s="364"/>
      <c r="FK37" s="364"/>
    </row>
    <row r="38" spans="1:167" s="373" customFormat="1" ht="38.25" customHeight="1">
      <c r="A38" s="355" t="s">
        <v>459</v>
      </c>
      <c r="B38" s="355"/>
      <c r="C38" s="355"/>
      <c r="D38" s="355"/>
      <c r="E38" s="355"/>
      <c r="F38" s="355"/>
      <c r="G38" s="356" t="s">
        <v>361</v>
      </c>
      <c r="H38" s="356"/>
      <c r="I38" s="356"/>
      <c r="J38" s="356"/>
      <c r="K38" s="356"/>
      <c r="L38" s="356"/>
      <c r="M38" s="356" t="s">
        <v>346</v>
      </c>
      <c r="N38" s="356"/>
      <c r="O38" s="356"/>
      <c r="P38" s="356"/>
      <c r="Q38" s="356"/>
      <c r="R38" s="356"/>
      <c r="S38" s="357" t="s">
        <v>385</v>
      </c>
      <c r="T38" s="358"/>
      <c r="U38" s="358"/>
      <c r="V38" s="358"/>
      <c r="W38" s="358"/>
      <c r="X38" s="358"/>
      <c r="Y38" s="358"/>
      <c r="Z38" s="359"/>
      <c r="AA38" s="374">
        <v>0.4</v>
      </c>
      <c r="AB38" s="375"/>
      <c r="AC38" s="375"/>
      <c r="AD38" s="375"/>
      <c r="AE38" s="375"/>
      <c r="AF38" s="376"/>
      <c r="AG38" s="360" t="s">
        <v>460</v>
      </c>
      <c r="AH38" s="361"/>
      <c r="AI38" s="361"/>
      <c r="AJ38" s="361"/>
      <c r="AK38" s="361"/>
      <c r="AL38" s="362"/>
      <c r="AM38" s="360" t="s">
        <v>461</v>
      </c>
      <c r="AN38" s="361"/>
      <c r="AO38" s="361"/>
      <c r="AP38" s="361"/>
      <c r="AQ38" s="361"/>
      <c r="AR38" s="362"/>
      <c r="AS38" s="363" t="s">
        <v>350</v>
      </c>
      <c r="AT38" s="363"/>
      <c r="AU38" s="363"/>
      <c r="AV38" s="363"/>
      <c r="AW38" s="363"/>
      <c r="AX38" s="363"/>
      <c r="AY38" s="364">
        <v>1</v>
      </c>
      <c r="AZ38" s="364"/>
      <c r="BA38" s="364"/>
      <c r="BB38" s="364"/>
      <c r="BC38" s="364"/>
      <c r="BD38" s="364"/>
      <c r="BE38" s="386" t="s">
        <v>365</v>
      </c>
      <c r="BF38" s="386"/>
      <c r="BG38" s="386"/>
      <c r="BH38" s="386"/>
      <c r="BI38" s="386"/>
      <c r="BJ38" s="386"/>
      <c r="BK38" s="386"/>
      <c r="BL38" s="368" t="s">
        <v>8</v>
      </c>
      <c r="BM38" s="368"/>
      <c r="BN38" s="368"/>
      <c r="BO38" s="368"/>
      <c r="BP38" s="368"/>
      <c r="BQ38" s="368"/>
      <c r="BR38" s="368"/>
      <c r="BS38" s="368" t="s">
        <v>8</v>
      </c>
      <c r="BT38" s="368"/>
      <c r="BU38" s="368"/>
      <c r="BV38" s="368"/>
      <c r="BW38" s="368"/>
      <c r="BX38" s="368"/>
      <c r="BY38" s="368"/>
      <c r="BZ38" s="364">
        <f t="shared" si="2"/>
        <v>107</v>
      </c>
      <c r="CA38" s="364"/>
      <c r="CB38" s="364"/>
      <c r="CC38" s="364"/>
      <c r="CD38" s="364"/>
      <c r="CE38" s="364"/>
      <c r="CF38" s="364"/>
      <c r="CG38" s="364"/>
      <c r="CH38" s="364"/>
      <c r="CI38" s="364"/>
      <c r="CJ38" s="364"/>
      <c r="CK38" s="364"/>
      <c r="CL38" s="364"/>
      <c r="CM38" s="364"/>
      <c r="CN38" s="364"/>
      <c r="CO38" s="364"/>
      <c r="CP38" s="364"/>
      <c r="CQ38" s="364"/>
      <c r="CR38" s="364">
        <v>107</v>
      </c>
      <c r="CS38" s="364"/>
      <c r="CT38" s="364"/>
      <c r="CU38" s="364"/>
      <c r="CV38" s="364"/>
      <c r="CW38" s="364"/>
      <c r="CX38" s="364" t="s">
        <v>8</v>
      </c>
      <c r="CY38" s="364"/>
      <c r="CZ38" s="364"/>
      <c r="DA38" s="364"/>
      <c r="DB38" s="364"/>
      <c r="DC38" s="364"/>
      <c r="DD38" s="364" t="s">
        <v>8</v>
      </c>
      <c r="DE38" s="364"/>
      <c r="DF38" s="364"/>
      <c r="DG38" s="364"/>
      <c r="DH38" s="364"/>
      <c r="DI38" s="364"/>
      <c r="DJ38" s="364" t="s">
        <v>8</v>
      </c>
      <c r="DK38" s="364"/>
      <c r="DL38" s="364"/>
      <c r="DM38" s="364"/>
      <c r="DN38" s="364"/>
      <c r="DO38" s="364"/>
      <c r="DP38" s="364">
        <f t="shared" si="3"/>
        <v>107</v>
      </c>
      <c r="DQ38" s="364"/>
      <c r="DR38" s="364"/>
      <c r="DS38" s="364"/>
      <c r="DT38" s="364"/>
      <c r="DU38" s="364"/>
      <c r="DV38" s="364" t="s">
        <v>8</v>
      </c>
      <c r="DW38" s="364"/>
      <c r="DX38" s="364"/>
      <c r="DY38" s="364"/>
      <c r="DZ38" s="364"/>
      <c r="EA38" s="364"/>
      <c r="EB38" s="364">
        <v>80</v>
      </c>
      <c r="EC38" s="364"/>
      <c r="ED38" s="364"/>
      <c r="EE38" s="364"/>
      <c r="EF38" s="364"/>
      <c r="EG38" s="364"/>
      <c r="EH38" s="364"/>
      <c r="EI38" s="364"/>
      <c r="EJ38" s="364" t="s">
        <v>8</v>
      </c>
      <c r="EK38" s="364"/>
      <c r="EL38" s="364"/>
      <c r="EM38" s="364"/>
      <c r="EN38" s="364"/>
      <c r="EO38" s="364"/>
      <c r="EP38" s="369" t="s">
        <v>352</v>
      </c>
      <c r="EQ38" s="369"/>
      <c r="ER38" s="369"/>
      <c r="ES38" s="369"/>
      <c r="ET38" s="369"/>
      <c r="EU38" s="369"/>
      <c r="EV38" s="369" t="s">
        <v>353</v>
      </c>
      <c r="EW38" s="369"/>
      <c r="EX38" s="369"/>
      <c r="EY38" s="369"/>
      <c r="EZ38" s="369"/>
      <c r="FA38" s="388" t="s">
        <v>462</v>
      </c>
      <c r="FB38" s="369"/>
      <c r="FC38" s="369"/>
      <c r="FD38" s="369"/>
      <c r="FE38" s="369"/>
      <c r="FF38" s="364">
        <v>1</v>
      </c>
      <c r="FG38" s="364"/>
      <c r="FH38" s="364"/>
      <c r="FI38" s="364"/>
      <c r="FJ38" s="364"/>
      <c r="FK38" s="364"/>
    </row>
    <row r="39" spans="1:167" s="373" customFormat="1" ht="24.75" customHeight="1">
      <c r="A39" s="355" t="s">
        <v>463</v>
      </c>
      <c r="B39" s="355"/>
      <c r="C39" s="355"/>
      <c r="D39" s="355"/>
      <c r="E39" s="355"/>
      <c r="F39" s="355"/>
      <c r="G39" s="356" t="s">
        <v>384</v>
      </c>
      <c r="H39" s="356"/>
      <c r="I39" s="356"/>
      <c r="J39" s="356"/>
      <c r="K39" s="356"/>
      <c r="L39" s="356"/>
      <c r="M39" s="374" t="s">
        <v>346</v>
      </c>
      <c r="N39" s="375"/>
      <c r="O39" s="375"/>
      <c r="P39" s="375"/>
      <c r="Q39" s="375"/>
      <c r="R39" s="376"/>
      <c r="S39" s="357" t="s">
        <v>357</v>
      </c>
      <c r="T39" s="358"/>
      <c r="U39" s="358"/>
      <c r="V39" s="358"/>
      <c r="W39" s="358"/>
      <c r="X39" s="358"/>
      <c r="Y39" s="358"/>
      <c r="Z39" s="359"/>
      <c r="AA39" s="356">
        <v>0.4</v>
      </c>
      <c r="AB39" s="356"/>
      <c r="AC39" s="356"/>
      <c r="AD39" s="356"/>
      <c r="AE39" s="356"/>
      <c r="AF39" s="356"/>
      <c r="AG39" s="360" t="s">
        <v>464</v>
      </c>
      <c r="AH39" s="361"/>
      <c r="AI39" s="361"/>
      <c r="AJ39" s="361"/>
      <c r="AK39" s="361"/>
      <c r="AL39" s="362"/>
      <c r="AM39" s="360" t="s">
        <v>465</v>
      </c>
      <c r="AN39" s="361"/>
      <c r="AO39" s="361"/>
      <c r="AP39" s="361"/>
      <c r="AQ39" s="361"/>
      <c r="AR39" s="362"/>
      <c r="AS39" s="363" t="s">
        <v>350</v>
      </c>
      <c r="AT39" s="363"/>
      <c r="AU39" s="363"/>
      <c r="AV39" s="363"/>
      <c r="AW39" s="363"/>
      <c r="AX39" s="363"/>
      <c r="AY39" s="364">
        <v>0.33</v>
      </c>
      <c r="AZ39" s="364"/>
      <c r="BA39" s="364"/>
      <c r="BB39" s="364"/>
      <c r="BC39" s="364"/>
      <c r="BD39" s="364"/>
      <c r="BE39" s="386" t="s">
        <v>466</v>
      </c>
      <c r="BF39" s="386"/>
      <c r="BG39" s="386"/>
      <c r="BH39" s="386"/>
      <c r="BI39" s="386"/>
      <c r="BJ39" s="386"/>
      <c r="BK39" s="386"/>
      <c r="BL39" s="368" t="s">
        <v>8</v>
      </c>
      <c r="BM39" s="368"/>
      <c r="BN39" s="368"/>
      <c r="BO39" s="368"/>
      <c r="BP39" s="368"/>
      <c r="BQ39" s="368"/>
      <c r="BR39" s="368"/>
      <c r="BS39" s="368" t="s">
        <v>8</v>
      </c>
      <c r="BT39" s="368"/>
      <c r="BU39" s="368"/>
      <c r="BV39" s="368"/>
      <c r="BW39" s="368"/>
      <c r="BX39" s="368"/>
      <c r="BY39" s="368"/>
      <c r="BZ39" s="364">
        <f t="shared" si="2"/>
        <v>83</v>
      </c>
      <c r="CA39" s="364"/>
      <c r="CB39" s="364"/>
      <c r="CC39" s="364"/>
      <c r="CD39" s="364"/>
      <c r="CE39" s="364"/>
      <c r="CF39" s="364"/>
      <c r="CG39" s="364"/>
      <c r="CH39" s="364"/>
      <c r="CI39" s="364"/>
      <c r="CJ39" s="364"/>
      <c r="CK39" s="364"/>
      <c r="CL39" s="364"/>
      <c r="CM39" s="364"/>
      <c r="CN39" s="364"/>
      <c r="CO39" s="364"/>
      <c r="CP39" s="364"/>
      <c r="CQ39" s="364"/>
      <c r="CR39" s="364">
        <v>83</v>
      </c>
      <c r="CS39" s="364"/>
      <c r="CT39" s="364"/>
      <c r="CU39" s="364"/>
      <c r="CV39" s="364"/>
      <c r="CW39" s="364"/>
      <c r="CX39" s="364" t="s">
        <v>8</v>
      </c>
      <c r="CY39" s="364"/>
      <c r="CZ39" s="364"/>
      <c r="DA39" s="364"/>
      <c r="DB39" s="364"/>
      <c r="DC39" s="364"/>
      <c r="DD39" s="364" t="s">
        <v>8</v>
      </c>
      <c r="DE39" s="364"/>
      <c r="DF39" s="364"/>
      <c r="DG39" s="364"/>
      <c r="DH39" s="364"/>
      <c r="DI39" s="364"/>
      <c r="DJ39" s="364" t="s">
        <v>8</v>
      </c>
      <c r="DK39" s="364"/>
      <c r="DL39" s="364"/>
      <c r="DM39" s="364"/>
      <c r="DN39" s="364"/>
      <c r="DO39" s="364"/>
      <c r="DP39" s="364">
        <f t="shared" si="3"/>
        <v>83</v>
      </c>
      <c r="DQ39" s="364"/>
      <c r="DR39" s="364"/>
      <c r="DS39" s="364"/>
      <c r="DT39" s="364"/>
      <c r="DU39" s="364"/>
      <c r="DV39" s="364" t="s">
        <v>8</v>
      </c>
      <c r="DW39" s="364"/>
      <c r="DX39" s="364"/>
      <c r="DY39" s="364"/>
      <c r="DZ39" s="364"/>
      <c r="EA39" s="364"/>
      <c r="EB39" s="364">
        <v>90</v>
      </c>
      <c r="EC39" s="364"/>
      <c r="ED39" s="364"/>
      <c r="EE39" s="364"/>
      <c r="EF39" s="364"/>
      <c r="EG39" s="364"/>
      <c r="EH39" s="364"/>
      <c r="EI39" s="364"/>
      <c r="EJ39" s="364" t="s">
        <v>8</v>
      </c>
      <c r="EK39" s="364"/>
      <c r="EL39" s="364"/>
      <c r="EM39" s="364"/>
      <c r="EN39" s="364"/>
      <c r="EO39" s="364"/>
      <c r="EP39" s="369" t="s">
        <v>352</v>
      </c>
      <c r="EQ39" s="369"/>
      <c r="ER39" s="369"/>
      <c r="ES39" s="369"/>
      <c r="ET39" s="369"/>
      <c r="EU39" s="369"/>
      <c r="EV39" s="369" t="s">
        <v>353</v>
      </c>
      <c r="EW39" s="369"/>
      <c r="EX39" s="369"/>
      <c r="EY39" s="369"/>
      <c r="EZ39" s="369"/>
      <c r="FA39" s="369" t="s">
        <v>389</v>
      </c>
      <c r="FB39" s="369"/>
      <c r="FC39" s="369"/>
      <c r="FD39" s="369"/>
      <c r="FE39" s="369"/>
      <c r="FF39" s="364">
        <v>1</v>
      </c>
      <c r="FG39" s="364"/>
      <c r="FH39" s="364"/>
      <c r="FI39" s="364"/>
      <c r="FJ39" s="364"/>
      <c r="FK39" s="364"/>
    </row>
    <row r="40" spans="1:167" ht="24.75" customHeight="1">
      <c r="A40" s="355" t="s">
        <v>467</v>
      </c>
      <c r="B40" s="355"/>
      <c r="C40" s="355"/>
      <c r="D40" s="355"/>
      <c r="E40" s="355"/>
      <c r="F40" s="355"/>
      <c r="G40" s="356" t="s">
        <v>384</v>
      </c>
      <c r="H40" s="356"/>
      <c r="I40" s="356"/>
      <c r="J40" s="356"/>
      <c r="K40" s="356"/>
      <c r="L40" s="356"/>
      <c r="M40" s="374" t="s">
        <v>346</v>
      </c>
      <c r="N40" s="375"/>
      <c r="O40" s="375"/>
      <c r="P40" s="375"/>
      <c r="Q40" s="375"/>
      <c r="R40" s="376"/>
      <c r="S40" s="357" t="s">
        <v>385</v>
      </c>
      <c r="T40" s="358"/>
      <c r="U40" s="358"/>
      <c r="V40" s="358"/>
      <c r="W40" s="358"/>
      <c r="X40" s="358"/>
      <c r="Y40" s="358"/>
      <c r="Z40" s="359"/>
      <c r="AA40" s="356">
        <v>0.4</v>
      </c>
      <c r="AB40" s="356"/>
      <c r="AC40" s="356"/>
      <c r="AD40" s="356"/>
      <c r="AE40" s="356"/>
      <c r="AF40" s="356"/>
      <c r="AG40" s="360" t="s">
        <v>468</v>
      </c>
      <c r="AH40" s="361"/>
      <c r="AI40" s="361"/>
      <c r="AJ40" s="361"/>
      <c r="AK40" s="361"/>
      <c r="AL40" s="362"/>
      <c r="AM40" s="360" t="s">
        <v>469</v>
      </c>
      <c r="AN40" s="361"/>
      <c r="AO40" s="361"/>
      <c r="AP40" s="361"/>
      <c r="AQ40" s="361"/>
      <c r="AR40" s="362"/>
      <c r="AS40" s="363" t="s">
        <v>350</v>
      </c>
      <c r="AT40" s="363"/>
      <c r="AU40" s="363"/>
      <c r="AV40" s="363"/>
      <c r="AW40" s="363"/>
      <c r="AX40" s="363"/>
      <c r="AY40" s="364">
        <v>0.033</v>
      </c>
      <c r="AZ40" s="364"/>
      <c r="BA40" s="364"/>
      <c r="BB40" s="364"/>
      <c r="BC40" s="364"/>
      <c r="BD40" s="364"/>
      <c r="BE40" s="386" t="s">
        <v>466</v>
      </c>
      <c r="BF40" s="386"/>
      <c r="BG40" s="386"/>
      <c r="BH40" s="386"/>
      <c r="BI40" s="386"/>
      <c r="BJ40" s="386"/>
      <c r="BK40" s="386"/>
      <c r="BL40" s="368" t="s">
        <v>8</v>
      </c>
      <c r="BM40" s="368"/>
      <c r="BN40" s="368"/>
      <c r="BO40" s="368"/>
      <c r="BP40" s="368"/>
      <c r="BQ40" s="368"/>
      <c r="BR40" s="368"/>
      <c r="BS40" s="368" t="s">
        <v>8</v>
      </c>
      <c r="BT40" s="368"/>
      <c r="BU40" s="368"/>
      <c r="BV40" s="368"/>
      <c r="BW40" s="368"/>
      <c r="BX40" s="368"/>
      <c r="BY40" s="368"/>
      <c r="BZ40" s="364">
        <f t="shared" si="2"/>
        <v>83</v>
      </c>
      <c r="CA40" s="364"/>
      <c r="CB40" s="364"/>
      <c r="CC40" s="364"/>
      <c r="CD40" s="364"/>
      <c r="CE40" s="364"/>
      <c r="CF40" s="364"/>
      <c r="CG40" s="364"/>
      <c r="CH40" s="364"/>
      <c r="CI40" s="364"/>
      <c r="CJ40" s="364"/>
      <c r="CK40" s="364"/>
      <c r="CL40" s="364"/>
      <c r="CM40" s="364"/>
      <c r="CN40" s="364"/>
      <c r="CO40" s="364"/>
      <c r="CP40" s="364"/>
      <c r="CQ40" s="364"/>
      <c r="CR40" s="364">
        <v>83</v>
      </c>
      <c r="CS40" s="364"/>
      <c r="CT40" s="364"/>
      <c r="CU40" s="364"/>
      <c r="CV40" s="364"/>
      <c r="CW40" s="364"/>
      <c r="CX40" s="364" t="s">
        <v>8</v>
      </c>
      <c r="CY40" s="364"/>
      <c r="CZ40" s="364"/>
      <c r="DA40" s="364"/>
      <c r="DB40" s="364"/>
      <c r="DC40" s="364"/>
      <c r="DD40" s="364" t="s">
        <v>8</v>
      </c>
      <c r="DE40" s="364"/>
      <c r="DF40" s="364"/>
      <c r="DG40" s="364"/>
      <c r="DH40" s="364"/>
      <c r="DI40" s="364"/>
      <c r="DJ40" s="364" t="s">
        <v>8</v>
      </c>
      <c r="DK40" s="364"/>
      <c r="DL40" s="364"/>
      <c r="DM40" s="364"/>
      <c r="DN40" s="364"/>
      <c r="DO40" s="364"/>
      <c r="DP40" s="364">
        <f t="shared" si="3"/>
        <v>83</v>
      </c>
      <c r="DQ40" s="364"/>
      <c r="DR40" s="364"/>
      <c r="DS40" s="364"/>
      <c r="DT40" s="364"/>
      <c r="DU40" s="364"/>
      <c r="DV40" s="364" t="s">
        <v>8</v>
      </c>
      <c r="DW40" s="364"/>
      <c r="DX40" s="364"/>
      <c r="DY40" s="364"/>
      <c r="DZ40" s="364"/>
      <c r="EA40" s="364"/>
      <c r="EB40" s="364">
        <v>120</v>
      </c>
      <c r="EC40" s="364"/>
      <c r="ED40" s="364"/>
      <c r="EE40" s="364"/>
      <c r="EF40" s="364"/>
      <c r="EG40" s="364"/>
      <c r="EH40" s="364"/>
      <c r="EI40" s="364"/>
      <c r="EJ40" s="364" t="s">
        <v>8</v>
      </c>
      <c r="EK40" s="364"/>
      <c r="EL40" s="364"/>
      <c r="EM40" s="364"/>
      <c r="EN40" s="364"/>
      <c r="EO40" s="364"/>
      <c r="EP40" s="369" t="s">
        <v>352</v>
      </c>
      <c r="EQ40" s="369"/>
      <c r="ER40" s="369"/>
      <c r="ES40" s="369"/>
      <c r="ET40" s="369"/>
      <c r="EU40" s="369"/>
      <c r="EV40" s="369" t="s">
        <v>353</v>
      </c>
      <c r="EW40" s="369"/>
      <c r="EX40" s="369"/>
      <c r="EY40" s="369"/>
      <c r="EZ40" s="369"/>
      <c r="FA40" s="369" t="s">
        <v>389</v>
      </c>
      <c r="FB40" s="369"/>
      <c r="FC40" s="369"/>
      <c r="FD40" s="369"/>
      <c r="FE40" s="369"/>
      <c r="FF40" s="364">
        <v>1</v>
      </c>
      <c r="FG40" s="364"/>
      <c r="FH40" s="364"/>
      <c r="FI40" s="364"/>
      <c r="FJ40" s="364"/>
      <c r="FK40" s="364"/>
    </row>
    <row r="41" spans="1:167" s="373" customFormat="1" ht="24.75" customHeight="1">
      <c r="A41" s="355" t="s">
        <v>470</v>
      </c>
      <c r="B41" s="355"/>
      <c r="C41" s="355"/>
      <c r="D41" s="355"/>
      <c r="E41" s="355"/>
      <c r="F41" s="355"/>
      <c r="G41" s="356" t="s">
        <v>471</v>
      </c>
      <c r="H41" s="356"/>
      <c r="I41" s="356"/>
      <c r="J41" s="356"/>
      <c r="K41" s="356"/>
      <c r="L41" s="356"/>
      <c r="M41" s="374" t="s">
        <v>369</v>
      </c>
      <c r="N41" s="375"/>
      <c r="O41" s="375"/>
      <c r="P41" s="375"/>
      <c r="Q41" s="375"/>
      <c r="R41" s="376"/>
      <c r="S41" s="357" t="s">
        <v>472</v>
      </c>
      <c r="T41" s="358"/>
      <c r="U41" s="358"/>
      <c r="V41" s="358"/>
      <c r="W41" s="358"/>
      <c r="X41" s="358"/>
      <c r="Y41" s="358"/>
      <c r="Z41" s="359"/>
      <c r="AA41" s="356">
        <v>0.4</v>
      </c>
      <c r="AB41" s="356"/>
      <c r="AC41" s="356"/>
      <c r="AD41" s="356"/>
      <c r="AE41" s="356"/>
      <c r="AF41" s="356"/>
      <c r="AG41" s="360" t="s">
        <v>473</v>
      </c>
      <c r="AH41" s="361"/>
      <c r="AI41" s="361"/>
      <c r="AJ41" s="361"/>
      <c r="AK41" s="361"/>
      <c r="AL41" s="362"/>
      <c r="AM41" s="360" t="s">
        <v>474</v>
      </c>
      <c r="AN41" s="361"/>
      <c r="AO41" s="361"/>
      <c r="AP41" s="361"/>
      <c r="AQ41" s="361"/>
      <c r="AR41" s="362"/>
      <c r="AS41" s="363" t="s">
        <v>350</v>
      </c>
      <c r="AT41" s="363"/>
      <c r="AU41" s="363"/>
      <c r="AV41" s="363"/>
      <c r="AW41" s="363"/>
      <c r="AX41" s="363"/>
      <c r="AY41" s="364">
        <v>0.25</v>
      </c>
      <c r="AZ41" s="364"/>
      <c r="BA41" s="364"/>
      <c r="BB41" s="364"/>
      <c r="BC41" s="364"/>
      <c r="BD41" s="364"/>
      <c r="BE41" s="386" t="s">
        <v>466</v>
      </c>
      <c r="BF41" s="386"/>
      <c r="BG41" s="386"/>
      <c r="BH41" s="386"/>
      <c r="BI41" s="386"/>
      <c r="BJ41" s="386"/>
      <c r="BK41" s="386"/>
      <c r="BL41" s="368" t="s">
        <v>8</v>
      </c>
      <c r="BM41" s="368"/>
      <c r="BN41" s="368"/>
      <c r="BO41" s="368"/>
      <c r="BP41" s="368"/>
      <c r="BQ41" s="368"/>
      <c r="BR41" s="368"/>
      <c r="BS41" s="368" t="s">
        <v>8</v>
      </c>
      <c r="BT41" s="368"/>
      <c r="BU41" s="368"/>
      <c r="BV41" s="368"/>
      <c r="BW41" s="368"/>
      <c r="BX41" s="368"/>
      <c r="BY41" s="368"/>
      <c r="BZ41" s="364">
        <f t="shared" si="2"/>
        <v>47</v>
      </c>
      <c r="CA41" s="364"/>
      <c r="CB41" s="364"/>
      <c r="CC41" s="364"/>
      <c r="CD41" s="364"/>
      <c r="CE41" s="364"/>
      <c r="CF41" s="364"/>
      <c r="CG41" s="364"/>
      <c r="CH41" s="364"/>
      <c r="CI41" s="364"/>
      <c r="CJ41" s="364"/>
      <c r="CK41" s="364"/>
      <c r="CL41" s="364"/>
      <c r="CM41" s="364"/>
      <c r="CN41" s="364"/>
      <c r="CO41" s="364"/>
      <c r="CP41" s="364"/>
      <c r="CQ41" s="364"/>
      <c r="CR41" s="364">
        <v>47</v>
      </c>
      <c r="CS41" s="364"/>
      <c r="CT41" s="364"/>
      <c r="CU41" s="364"/>
      <c r="CV41" s="364"/>
      <c r="CW41" s="364"/>
      <c r="CX41" s="364" t="s">
        <v>8</v>
      </c>
      <c r="CY41" s="364"/>
      <c r="CZ41" s="364"/>
      <c r="DA41" s="364"/>
      <c r="DB41" s="364"/>
      <c r="DC41" s="364"/>
      <c r="DD41" s="364" t="s">
        <v>8</v>
      </c>
      <c r="DE41" s="364"/>
      <c r="DF41" s="364"/>
      <c r="DG41" s="364"/>
      <c r="DH41" s="364"/>
      <c r="DI41" s="364"/>
      <c r="DJ41" s="364" t="s">
        <v>8</v>
      </c>
      <c r="DK41" s="364"/>
      <c r="DL41" s="364"/>
      <c r="DM41" s="364"/>
      <c r="DN41" s="364"/>
      <c r="DO41" s="364"/>
      <c r="DP41" s="364">
        <f t="shared" si="3"/>
        <v>47</v>
      </c>
      <c r="DQ41" s="364"/>
      <c r="DR41" s="364"/>
      <c r="DS41" s="364"/>
      <c r="DT41" s="364"/>
      <c r="DU41" s="364"/>
      <c r="DV41" s="364" t="s">
        <v>8</v>
      </c>
      <c r="DW41" s="364"/>
      <c r="DX41" s="364"/>
      <c r="DY41" s="364"/>
      <c r="DZ41" s="364"/>
      <c r="EA41" s="364"/>
      <c r="EB41" s="364">
        <v>60</v>
      </c>
      <c r="EC41" s="364"/>
      <c r="ED41" s="364"/>
      <c r="EE41" s="364"/>
      <c r="EF41" s="364"/>
      <c r="EG41" s="364"/>
      <c r="EH41" s="364"/>
      <c r="EI41" s="364"/>
      <c r="EJ41" s="364" t="s">
        <v>8</v>
      </c>
      <c r="EK41" s="364"/>
      <c r="EL41" s="364"/>
      <c r="EM41" s="364"/>
      <c r="EN41" s="364"/>
      <c r="EO41" s="364"/>
      <c r="EP41" s="369" t="s">
        <v>352</v>
      </c>
      <c r="EQ41" s="369"/>
      <c r="ER41" s="369"/>
      <c r="ES41" s="369"/>
      <c r="ET41" s="369"/>
      <c r="EU41" s="369"/>
      <c r="EV41" s="369" t="s">
        <v>445</v>
      </c>
      <c r="EW41" s="369"/>
      <c r="EX41" s="369"/>
      <c r="EY41" s="369"/>
      <c r="EZ41" s="369"/>
      <c r="FA41" s="369" t="s">
        <v>475</v>
      </c>
      <c r="FB41" s="369"/>
      <c r="FC41" s="369"/>
      <c r="FD41" s="369"/>
      <c r="FE41" s="369"/>
      <c r="FF41" s="364">
        <v>1</v>
      </c>
      <c r="FG41" s="364"/>
      <c r="FH41" s="364"/>
      <c r="FI41" s="364"/>
      <c r="FJ41" s="364"/>
      <c r="FK41" s="364"/>
    </row>
    <row r="42" spans="1:167" s="373" customFormat="1" ht="36.75" customHeight="1">
      <c r="A42" s="355" t="s">
        <v>476</v>
      </c>
      <c r="B42" s="355"/>
      <c r="C42" s="355"/>
      <c r="D42" s="355"/>
      <c r="E42" s="355"/>
      <c r="F42" s="355"/>
      <c r="G42" s="356" t="s">
        <v>380</v>
      </c>
      <c r="H42" s="356"/>
      <c r="I42" s="356"/>
      <c r="J42" s="356"/>
      <c r="K42" s="356"/>
      <c r="L42" s="356"/>
      <c r="M42" s="356" t="s">
        <v>369</v>
      </c>
      <c r="N42" s="356"/>
      <c r="O42" s="356"/>
      <c r="P42" s="356"/>
      <c r="Q42" s="356"/>
      <c r="R42" s="356"/>
      <c r="S42" s="357" t="s">
        <v>477</v>
      </c>
      <c r="T42" s="358"/>
      <c r="U42" s="358"/>
      <c r="V42" s="358"/>
      <c r="W42" s="358"/>
      <c r="X42" s="358"/>
      <c r="Y42" s="358"/>
      <c r="Z42" s="359"/>
      <c r="AA42" s="356">
        <v>0.4</v>
      </c>
      <c r="AB42" s="356"/>
      <c r="AC42" s="356"/>
      <c r="AD42" s="356"/>
      <c r="AE42" s="356"/>
      <c r="AF42" s="356"/>
      <c r="AG42" s="360" t="s">
        <v>478</v>
      </c>
      <c r="AH42" s="361"/>
      <c r="AI42" s="361"/>
      <c r="AJ42" s="361"/>
      <c r="AK42" s="361"/>
      <c r="AL42" s="362"/>
      <c r="AM42" s="360" t="s">
        <v>479</v>
      </c>
      <c r="AN42" s="361"/>
      <c r="AO42" s="361"/>
      <c r="AP42" s="361"/>
      <c r="AQ42" s="361"/>
      <c r="AR42" s="362"/>
      <c r="AS42" s="389" t="s">
        <v>350</v>
      </c>
      <c r="AT42" s="390"/>
      <c r="AU42" s="390"/>
      <c r="AV42" s="390"/>
      <c r="AW42" s="390"/>
      <c r="AX42" s="391"/>
      <c r="AY42" s="364">
        <v>0.283</v>
      </c>
      <c r="AZ42" s="364"/>
      <c r="BA42" s="364"/>
      <c r="BB42" s="364"/>
      <c r="BC42" s="364"/>
      <c r="BD42" s="364"/>
      <c r="BE42" s="386" t="s">
        <v>477</v>
      </c>
      <c r="BF42" s="386"/>
      <c r="BG42" s="386"/>
      <c r="BH42" s="386"/>
      <c r="BI42" s="386"/>
      <c r="BJ42" s="386"/>
      <c r="BK42" s="386"/>
      <c r="BL42" s="368" t="s">
        <v>8</v>
      </c>
      <c r="BM42" s="368"/>
      <c r="BN42" s="368"/>
      <c r="BO42" s="368"/>
      <c r="BP42" s="368"/>
      <c r="BQ42" s="368"/>
      <c r="BR42" s="368"/>
      <c r="BS42" s="368" t="s">
        <v>8</v>
      </c>
      <c r="BT42" s="368"/>
      <c r="BU42" s="368"/>
      <c r="BV42" s="368"/>
      <c r="BW42" s="368"/>
      <c r="BX42" s="368"/>
      <c r="BY42" s="368"/>
      <c r="BZ42" s="364" t="str">
        <f t="shared" si="2"/>
        <v>40 чел</v>
      </c>
      <c r="CA42" s="364"/>
      <c r="CB42" s="364"/>
      <c r="CC42" s="364"/>
      <c r="CD42" s="364"/>
      <c r="CE42" s="364"/>
      <c r="CF42" s="364"/>
      <c r="CG42" s="364"/>
      <c r="CH42" s="364"/>
      <c r="CI42" s="364"/>
      <c r="CJ42" s="364"/>
      <c r="CK42" s="364"/>
      <c r="CL42" s="364"/>
      <c r="CM42" s="364"/>
      <c r="CN42" s="364"/>
      <c r="CO42" s="364"/>
      <c r="CP42" s="364"/>
      <c r="CQ42" s="364"/>
      <c r="CR42" s="364" t="s">
        <v>480</v>
      </c>
      <c r="CS42" s="364"/>
      <c r="CT42" s="364"/>
      <c r="CU42" s="364"/>
      <c r="CV42" s="364"/>
      <c r="CW42" s="364"/>
      <c r="CX42" s="364" t="s">
        <v>8</v>
      </c>
      <c r="CY42" s="364"/>
      <c r="CZ42" s="364"/>
      <c r="DA42" s="364"/>
      <c r="DB42" s="364"/>
      <c r="DC42" s="364"/>
      <c r="DD42" s="364" t="s">
        <v>8</v>
      </c>
      <c r="DE42" s="364"/>
      <c r="DF42" s="364"/>
      <c r="DG42" s="364"/>
      <c r="DH42" s="364"/>
      <c r="DI42" s="364"/>
      <c r="DJ42" s="364" t="s">
        <v>8</v>
      </c>
      <c r="DK42" s="364"/>
      <c r="DL42" s="364"/>
      <c r="DM42" s="364"/>
      <c r="DN42" s="364"/>
      <c r="DO42" s="364"/>
      <c r="DP42" s="364" t="str">
        <f t="shared" si="3"/>
        <v>40 чел</v>
      </c>
      <c r="DQ42" s="364"/>
      <c r="DR42" s="364"/>
      <c r="DS42" s="364"/>
      <c r="DT42" s="364"/>
      <c r="DU42" s="364"/>
      <c r="DV42" s="364" t="s">
        <v>8</v>
      </c>
      <c r="DW42" s="364"/>
      <c r="DX42" s="364"/>
      <c r="DY42" s="364"/>
      <c r="DZ42" s="364"/>
      <c r="EA42" s="364"/>
      <c r="EB42" s="364">
        <v>71</v>
      </c>
      <c r="EC42" s="364"/>
      <c r="ED42" s="364"/>
      <c r="EE42" s="364"/>
      <c r="EF42" s="364"/>
      <c r="EG42" s="364"/>
      <c r="EH42" s="364"/>
      <c r="EI42" s="364"/>
      <c r="EJ42" s="364" t="s">
        <v>8</v>
      </c>
      <c r="EK42" s="364"/>
      <c r="EL42" s="364"/>
      <c r="EM42" s="364"/>
      <c r="EN42" s="364"/>
      <c r="EO42" s="364"/>
      <c r="EP42" s="369" t="s">
        <v>352</v>
      </c>
      <c r="EQ42" s="369"/>
      <c r="ER42" s="369"/>
      <c r="ES42" s="369"/>
      <c r="ET42" s="369"/>
      <c r="EU42" s="369"/>
      <c r="EV42" s="369" t="s">
        <v>445</v>
      </c>
      <c r="EW42" s="369"/>
      <c r="EX42" s="369"/>
      <c r="EY42" s="369"/>
      <c r="EZ42" s="369"/>
      <c r="FA42" s="369" t="s">
        <v>475</v>
      </c>
      <c r="FB42" s="369"/>
      <c r="FC42" s="369"/>
      <c r="FD42" s="369"/>
      <c r="FE42" s="369"/>
      <c r="FF42" s="364">
        <v>1</v>
      </c>
      <c r="FG42" s="364"/>
      <c r="FH42" s="364"/>
      <c r="FI42" s="364"/>
      <c r="FJ42" s="364"/>
      <c r="FK42" s="364"/>
    </row>
    <row r="43" spans="1:167" s="373" customFormat="1" ht="24.75" customHeight="1">
      <c r="A43" s="355" t="s">
        <v>481</v>
      </c>
      <c r="B43" s="355"/>
      <c r="C43" s="355"/>
      <c r="D43" s="355"/>
      <c r="E43" s="355"/>
      <c r="F43" s="355"/>
      <c r="G43" s="356" t="s">
        <v>431</v>
      </c>
      <c r="H43" s="356"/>
      <c r="I43" s="356"/>
      <c r="J43" s="356"/>
      <c r="K43" s="356"/>
      <c r="L43" s="356"/>
      <c r="M43" s="356" t="s">
        <v>346</v>
      </c>
      <c r="N43" s="356"/>
      <c r="O43" s="356"/>
      <c r="P43" s="356"/>
      <c r="Q43" s="356"/>
      <c r="R43" s="356"/>
      <c r="S43" s="357" t="s">
        <v>357</v>
      </c>
      <c r="T43" s="358"/>
      <c r="U43" s="358"/>
      <c r="V43" s="358"/>
      <c r="W43" s="358"/>
      <c r="X43" s="358"/>
      <c r="Y43" s="358"/>
      <c r="Z43" s="359"/>
      <c r="AA43" s="356">
        <v>0.4</v>
      </c>
      <c r="AB43" s="356"/>
      <c r="AC43" s="356"/>
      <c r="AD43" s="356"/>
      <c r="AE43" s="356"/>
      <c r="AF43" s="356"/>
      <c r="AG43" s="360" t="s">
        <v>482</v>
      </c>
      <c r="AH43" s="361"/>
      <c r="AI43" s="361"/>
      <c r="AJ43" s="361"/>
      <c r="AK43" s="361"/>
      <c r="AL43" s="362"/>
      <c r="AM43" s="360" t="s">
        <v>483</v>
      </c>
      <c r="AN43" s="361"/>
      <c r="AO43" s="361"/>
      <c r="AP43" s="361"/>
      <c r="AQ43" s="361"/>
      <c r="AR43" s="362"/>
      <c r="AS43" s="363" t="s">
        <v>350</v>
      </c>
      <c r="AT43" s="363"/>
      <c r="AU43" s="363"/>
      <c r="AV43" s="363"/>
      <c r="AW43" s="363"/>
      <c r="AX43" s="363"/>
      <c r="AY43" s="364">
        <v>0.05</v>
      </c>
      <c r="AZ43" s="364"/>
      <c r="BA43" s="364"/>
      <c r="BB43" s="364"/>
      <c r="BC43" s="364"/>
      <c r="BD43" s="364"/>
      <c r="BE43" s="387" t="s">
        <v>484</v>
      </c>
      <c r="BF43" s="386"/>
      <c r="BG43" s="386"/>
      <c r="BH43" s="386"/>
      <c r="BI43" s="386"/>
      <c r="BJ43" s="386"/>
      <c r="BK43" s="386"/>
      <c r="BL43" s="368" t="s">
        <v>8</v>
      </c>
      <c r="BM43" s="368"/>
      <c r="BN43" s="368"/>
      <c r="BO43" s="368"/>
      <c r="BP43" s="368"/>
      <c r="BQ43" s="368"/>
      <c r="BR43" s="368"/>
      <c r="BS43" s="368" t="s">
        <v>8</v>
      </c>
      <c r="BT43" s="368"/>
      <c r="BU43" s="368"/>
      <c r="BV43" s="368"/>
      <c r="BW43" s="368"/>
      <c r="BX43" s="368"/>
      <c r="BY43" s="368"/>
      <c r="BZ43" s="364">
        <f t="shared" si="2"/>
        <v>412</v>
      </c>
      <c r="CA43" s="364"/>
      <c r="CB43" s="364"/>
      <c r="CC43" s="364"/>
      <c r="CD43" s="364"/>
      <c r="CE43" s="364"/>
      <c r="CF43" s="364"/>
      <c r="CG43" s="364"/>
      <c r="CH43" s="364"/>
      <c r="CI43" s="364"/>
      <c r="CJ43" s="364"/>
      <c r="CK43" s="364"/>
      <c r="CL43" s="364"/>
      <c r="CM43" s="364"/>
      <c r="CN43" s="364"/>
      <c r="CO43" s="364"/>
      <c r="CP43" s="364"/>
      <c r="CQ43" s="364"/>
      <c r="CR43" s="364">
        <v>412</v>
      </c>
      <c r="CS43" s="364"/>
      <c r="CT43" s="364"/>
      <c r="CU43" s="364"/>
      <c r="CV43" s="364"/>
      <c r="CW43" s="364"/>
      <c r="CX43" s="364" t="s">
        <v>8</v>
      </c>
      <c r="CY43" s="364"/>
      <c r="CZ43" s="364"/>
      <c r="DA43" s="364"/>
      <c r="DB43" s="364"/>
      <c r="DC43" s="364"/>
      <c r="DD43" s="364" t="s">
        <v>8</v>
      </c>
      <c r="DE43" s="364"/>
      <c r="DF43" s="364"/>
      <c r="DG43" s="364"/>
      <c r="DH43" s="364"/>
      <c r="DI43" s="364"/>
      <c r="DJ43" s="364" t="s">
        <v>8</v>
      </c>
      <c r="DK43" s="364"/>
      <c r="DL43" s="364"/>
      <c r="DM43" s="364"/>
      <c r="DN43" s="364"/>
      <c r="DO43" s="364"/>
      <c r="DP43" s="364">
        <f t="shared" si="3"/>
        <v>412</v>
      </c>
      <c r="DQ43" s="364"/>
      <c r="DR43" s="364"/>
      <c r="DS43" s="364"/>
      <c r="DT43" s="364"/>
      <c r="DU43" s="364"/>
      <c r="DV43" s="364" t="s">
        <v>8</v>
      </c>
      <c r="DW43" s="364"/>
      <c r="DX43" s="364"/>
      <c r="DY43" s="364"/>
      <c r="DZ43" s="364"/>
      <c r="EA43" s="364"/>
      <c r="EB43" s="364">
        <v>740</v>
      </c>
      <c r="EC43" s="364"/>
      <c r="ED43" s="364"/>
      <c r="EE43" s="364"/>
      <c r="EF43" s="364"/>
      <c r="EG43" s="364"/>
      <c r="EH43" s="364"/>
      <c r="EI43" s="364"/>
      <c r="EJ43" s="364" t="s">
        <v>8</v>
      </c>
      <c r="EK43" s="364"/>
      <c r="EL43" s="364"/>
      <c r="EM43" s="364"/>
      <c r="EN43" s="364"/>
      <c r="EO43" s="364"/>
      <c r="EP43" s="369" t="s">
        <v>352</v>
      </c>
      <c r="EQ43" s="369"/>
      <c r="ER43" s="369"/>
      <c r="ES43" s="369"/>
      <c r="ET43" s="369"/>
      <c r="EU43" s="369"/>
      <c r="EV43" s="369" t="s">
        <v>353</v>
      </c>
      <c r="EW43" s="369"/>
      <c r="EX43" s="369"/>
      <c r="EY43" s="369"/>
      <c r="EZ43" s="369"/>
      <c r="FA43" s="369" t="s">
        <v>379</v>
      </c>
      <c r="FB43" s="369"/>
      <c r="FC43" s="369"/>
      <c r="FD43" s="369"/>
      <c r="FE43" s="369"/>
      <c r="FF43" s="364">
        <v>1</v>
      </c>
      <c r="FG43" s="364"/>
      <c r="FH43" s="364"/>
      <c r="FI43" s="364"/>
      <c r="FJ43" s="364"/>
      <c r="FK43" s="364"/>
    </row>
    <row r="45" spans="1:167" ht="15.75">
      <c r="A45" s="304"/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9" t="s">
        <v>485</v>
      </c>
      <c r="AJ45" s="309"/>
      <c r="AK45" s="309"/>
      <c r="AL45" s="309"/>
      <c r="AM45" s="309"/>
      <c r="AN45" s="309"/>
      <c r="AO45" s="309"/>
      <c r="AP45" s="309"/>
      <c r="AQ45" s="309"/>
      <c r="AR45" s="309"/>
      <c r="AS45" s="309"/>
      <c r="AT45" s="309"/>
      <c r="AU45" s="309"/>
      <c r="AV45" s="309"/>
      <c r="AW45" s="309"/>
      <c r="AX45" s="309"/>
      <c r="AY45" s="309"/>
      <c r="AZ45" s="309"/>
      <c r="BA45" s="309"/>
      <c r="BB45" s="309"/>
      <c r="BC45" s="309"/>
      <c r="BD45" s="309"/>
      <c r="BE45" s="309"/>
      <c r="BF45" s="309"/>
      <c r="BG45" s="309"/>
      <c r="BH45" s="309"/>
      <c r="BI45" s="309"/>
      <c r="BJ45" s="309"/>
      <c r="BK45" s="309"/>
      <c r="BL45" s="309"/>
      <c r="BM45" s="309"/>
      <c r="BN45" s="309"/>
      <c r="BO45" s="309"/>
      <c r="BP45" s="309"/>
      <c r="BQ45" s="309"/>
      <c r="BR45" s="309"/>
      <c r="BS45" s="309"/>
      <c r="BT45" s="309" t="s">
        <v>486</v>
      </c>
      <c r="BU45" s="309"/>
      <c r="BV45" s="309"/>
      <c r="BW45" s="309"/>
      <c r="BX45" s="309"/>
      <c r="BY45" s="309"/>
      <c r="BZ45" s="309"/>
      <c r="CA45" s="309"/>
      <c r="CB45" s="309"/>
      <c r="CC45" s="309"/>
      <c r="CD45" s="309"/>
      <c r="CE45" s="309"/>
      <c r="CF45" s="309"/>
      <c r="CG45" s="309"/>
      <c r="CH45" s="309"/>
      <c r="CI45" s="309"/>
      <c r="CJ45" s="309"/>
      <c r="CK45" s="309"/>
      <c r="CL45" s="309"/>
      <c r="CM45" s="309"/>
      <c r="CN45" s="309"/>
      <c r="CO45" s="309"/>
      <c r="CP45" s="309"/>
      <c r="CQ45" s="309"/>
      <c r="CR45" s="309"/>
      <c r="CS45" s="309"/>
      <c r="CT45" s="309"/>
      <c r="CU45" s="309"/>
      <c r="CV45" s="309"/>
      <c r="CW45" s="309"/>
      <c r="CX45" s="309"/>
      <c r="CY45" s="309"/>
      <c r="CZ45" s="309"/>
      <c r="DA45" s="309"/>
      <c r="DB45" s="309"/>
      <c r="DC45" s="309"/>
      <c r="DD45" s="309"/>
      <c r="DE45" s="309"/>
      <c r="DF45" s="309"/>
      <c r="DG45" s="309"/>
      <c r="DH45" s="309"/>
      <c r="DI45" s="309"/>
      <c r="DJ45" s="309"/>
      <c r="DK45" s="309"/>
      <c r="DL45" s="309"/>
      <c r="DM45" s="309"/>
      <c r="DN45" s="309"/>
      <c r="DO45" s="309"/>
      <c r="DP45" s="309"/>
      <c r="DQ45" s="309"/>
      <c r="DR45" s="309"/>
      <c r="DS45" s="309"/>
      <c r="DT45" s="309"/>
      <c r="DU45" s="309"/>
      <c r="DV45" s="309"/>
      <c r="DW45" s="309"/>
      <c r="DX45" s="309"/>
      <c r="DY45" s="309"/>
      <c r="DZ45" s="309"/>
      <c r="EA45" s="309"/>
      <c r="EB45" s="309"/>
      <c r="EC45" s="309"/>
      <c r="ED45" s="309"/>
      <c r="EE45" s="309"/>
      <c r="EF45" s="309"/>
      <c r="EG45" s="304"/>
      <c r="EH45" s="304"/>
      <c r="EI45" s="304"/>
      <c r="EJ45" s="304"/>
      <c r="EK45" s="304"/>
      <c r="EL45" s="304"/>
      <c r="EM45" s="304"/>
      <c r="EN45" s="304"/>
      <c r="EO45" s="304"/>
      <c r="EP45" s="304"/>
      <c r="EQ45" s="304"/>
      <c r="ER45" s="304"/>
      <c r="ES45" s="304"/>
      <c r="ET45" s="304"/>
      <c r="EU45" s="304"/>
      <c r="EV45" s="304"/>
      <c r="EW45" s="304"/>
      <c r="EX45" s="304"/>
      <c r="EY45" s="304"/>
      <c r="EZ45" s="304"/>
      <c r="FA45" s="304"/>
      <c r="FB45" s="304"/>
      <c r="FC45" s="304"/>
      <c r="FD45" s="304"/>
      <c r="FE45" s="304"/>
      <c r="FF45" s="304"/>
      <c r="FG45" s="304"/>
      <c r="FH45" s="304"/>
      <c r="FI45" s="304"/>
      <c r="FJ45" s="304"/>
      <c r="FK45" s="304"/>
    </row>
    <row r="46" spans="1:167" ht="12.75">
      <c r="A46" s="398"/>
      <c r="B46" s="398"/>
      <c r="C46" s="398"/>
      <c r="D46" s="398"/>
      <c r="E46" s="398"/>
      <c r="F46" s="398"/>
      <c r="G46" s="398"/>
      <c r="H46" s="398"/>
      <c r="I46" s="398"/>
      <c r="J46" s="398"/>
      <c r="K46" s="398"/>
      <c r="L46" s="398"/>
      <c r="M46" s="398"/>
      <c r="N46" s="398"/>
      <c r="O46" s="398"/>
      <c r="P46" s="398"/>
      <c r="Q46" s="398"/>
      <c r="R46" s="398"/>
      <c r="S46" s="398"/>
      <c r="T46" s="398"/>
      <c r="U46" s="398"/>
      <c r="V46" s="398"/>
      <c r="W46" s="398"/>
      <c r="X46" s="398"/>
      <c r="Y46" s="398"/>
      <c r="Z46" s="398"/>
      <c r="AA46" s="398"/>
      <c r="AB46" s="398"/>
      <c r="AC46" s="398"/>
      <c r="AD46" s="398"/>
      <c r="AE46" s="398"/>
      <c r="AF46" s="398"/>
      <c r="AG46" s="398"/>
      <c r="AH46" s="398"/>
      <c r="AI46" s="310" t="s">
        <v>487</v>
      </c>
      <c r="AJ46" s="310"/>
      <c r="AK46" s="310"/>
      <c r="AL46" s="310"/>
      <c r="AM46" s="310"/>
      <c r="AN46" s="310"/>
      <c r="AO46" s="310"/>
      <c r="AP46" s="310"/>
      <c r="AQ46" s="310"/>
      <c r="AR46" s="310"/>
      <c r="AS46" s="310"/>
      <c r="AT46" s="310"/>
      <c r="AU46" s="310"/>
      <c r="AV46" s="310"/>
      <c r="AW46" s="310"/>
      <c r="AX46" s="310"/>
      <c r="AY46" s="310"/>
      <c r="AZ46" s="310"/>
      <c r="BA46" s="310"/>
      <c r="BB46" s="310"/>
      <c r="BC46" s="310"/>
      <c r="BD46" s="310"/>
      <c r="BE46" s="310"/>
      <c r="BF46" s="310"/>
      <c r="BG46" s="310"/>
      <c r="BH46" s="310"/>
      <c r="BI46" s="310"/>
      <c r="BJ46" s="310"/>
      <c r="BK46" s="310"/>
      <c r="BL46" s="310"/>
      <c r="BM46" s="310"/>
      <c r="BN46" s="310"/>
      <c r="BO46" s="310"/>
      <c r="BP46" s="310"/>
      <c r="BQ46" s="310"/>
      <c r="BR46" s="310"/>
      <c r="BS46" s="310"/>
      <c r="BT46" s="310" t="s">
        <v>488</v>
      </c>
      <c r="BU46" s="310"/>
      <c r="BV46" s="310"/>
      <c r="BW46" s="310"/>
      <c r="BX46" s="310"/>
      <c r="BY46" s="310"/>
      <c r="BZ46" s="310"/>
      <c r="CA46" s="310"/>
      <c r="CB46" s="310"/>
      <c r="CC46" s="310"/>
      <c r="CD46" s="310"/>
      <c r="CE46" s="310"/>
      <c r="CF46" s="310"/>
      <c r="CG46" s="310"/>
      <c r="CH46" s="310"/>
      <c r="CI46" s="310"/>
      <c r="CJ46" s="310"/>
      <c r="CK46" s="310"/>
      <c r="CL46" s="310"/>
      <c r="CM46" s="310"/>
      <c r="CN46" s="310"/>
      <c r="CO46" s="310"/>
      <c r="CP46" s="310"/>
      <c r="CQ46" s="310"/>
      <c r="CR46" s="310"/>
      <c r="CS46" s="310"/>
      <c r="CT46" s="310"/>
      <c r="CU46" s="310"/>
      <c r="CV46" s="310"/>
      <c r="CW46" s="310"/>
      <c r="CX46" s="310"/>
      <c r="CY46" s="310"/>
      <c r="CZ46" s="310"/>
      <c r="DA46" s="310"/>
      <c r="DB46" s="310"/>
      <c r="DC46" s="310"/>
      <c r="DD46" s="310"/>
      <c r="DE46" s="310" t="s">
        <v>489</v>
      </c>
      <c r="DF46" s="310"/>
      <c r="DG46" s="310"/>
      <c r="DH46" s="310"/>
      <c r="DI46" s="310"/>
      <c r="DJ46" s="310"/>
      <c r="DK46" s="310"/>
      <c r="DL46" s="310"/>
      <c r="DM46" s="310"/>
      <c r="DN46" s="310"/>
      <c r="DO46" s="310"/>
      <c r="DP46" s="310"/>
      <c r="DQ46" s="310"/>
      <c r="DR46" s="310"/>
      <c r="DS46" s="310"/>
      <c r="DT46" s="310"/>
      <c r="DU46" s="310"/>
      <c r="DV46" s="310"/>
      <c r="DW46" s="310"/>
      <c r="DX46" s="310"/>
      <c r="DY46" s="310"/>
      <c r="DZ46" s="310"/>
      <c r="EA46" s="310"/>
      <c r="EB46" s="310"/>
      <c r="EC46" s="310"/>
      <c r="ED46" s="310"/>
      <c r="EE46" s="310"/>
      <c r="EF46" s="310"/>
      <c r="EG46" s="398"/>
      <c r="EH46" s="398"/>
      <c r="EI46" s="398"/>
      <c r="EJ46" s="398"/>
      <c r="EK46" s="398"/>
      <c r="EL46" s="398"/>
      <c r="EM46" s="398"/>
      <c r="EN46" s="398"/>
      <c r="EO46" s="398"/>
      <c r="EP46" s="398"/>
      <c r="EQ46" s="398"/>
      <c r="ER46" s="398"/>
      <c r="ES46" s="398"/>
      <c r="ET46" s="398"/>
      <c r="EU46" s="398"/>
      <c r="EV46" s="398"/>
      <c r="EW46" s="398"/>
      <c r="EX46" s="398"/>
      <c r="EY46" s="398"/>
      <c r="EZ46" s="398"/>
      <c r="FA46" s="398"/>
      <c r="FB46" s="398"/>
      <c r="FC46" s="398"/>
      <c r="FD46" s="398"/>
      <c r="FE46" s="398"/>
      <c r="FF46" s="398"/>
      <c r="FG46" s="398"/>
      <c r="FH46" s="398"/>
      <c r="FI46" s="398"/>
      <c r="FJ46" s="398"/>
      <c r="FK46" s="398"/>
    </row>
    <row r="48" spans="1:26" ht="12.75">
      <c r="A48" s="399"/>
      <c r="B48" s="399"/>
      <c r="C48" s="399"/>
      <c r="D48" s="399"/>
      <c r="E48" s="399"/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399"/>
      <c r="Q48" s="399"/>
      <c r="R48" s="399"/>
      <c r="S48" s="399"/>
      <c r="T48" s="399"/>
      <c r="U48" s="399"/>
      <c r="V48" s="399"/>
      <c r="W48" s="399"/>
      <c r="X48" s="399"/>
      <c r="Y48" s="399"/>
      <c r="Z48" s="399"/>
    </row>
    <row r="49" spans="1:167" ht="24" customHeight="1">
      <c r="A49" s="400" t="s">
        <v>490</v>
      </c>
      <c r="B49" s="400"/>
      <c r="C49" s="400"/>
      <c r="D49" s="400"/>
      <c r="E49" s="400"/>
      <c r="F49" s="400"/>
      <c r="G49" s="400"/>
      <c r="H49" s="400"/>
      <c r="I49" s="400"/>
      <c r="J49" s="400"/>
      <c r="K49" s="400"/>
      <c r="L49" s="400"/>
      <c r="M49" s="400"/>
      <c r="N49" s="400"/>
      <c r="O49" s="400"/>
      <c r="P49" s="400"/>
      <c r="Q49" s="400"/>
      <c r="R49" s="400"/>
      <c r="S49" s="400"/>
      <c r="T49" s="400"/>
      <c r="U49" s="400"/>
      <c r="V49" s="400"/>
      <c r="W49" s="400"/>
      <c r="X49" s="400"/>
      <c r="Y49" s="400"/>
      <c r="Z49" s="400"/>
      <c r="AA49" s="400"/>
      <c r="AB49" s="400"/>
      <c r="AC49" s="400"/>
      <c r="AD49" s="400"/>
      <c r="AE49" s="400"/>
      <c r="AF49" s="400"/>
      <c r="AG49" s="400"/>
      <c r="AH49" s="400"/>
      <c r="AI49" s="400"/>
      <c r="AJ49" s="400"/>
      <c r="AK49" s="400"/>
      <c r="AL49" s="400"/>
      <c r="AM49" s="400"/>
      <c r="AN49" s="400"/>
      <c r="AO49" s="400"/>
      <c r="AP49" s="400"/>
      <c r="AQ49" s="400"/>
      <c r="AR49" s="400"/>
      <c r="AS49" s="400"/>
      <c r="AT49" s="400"/>
      <c r="AU49" s="400"/>
      <c r="AV49" s="400"/>
      <c r="AW49" s="400"/>
      <c r="AX49" s="400"/>
      <c r="AY49" s="400"/>
      <c r="AZ49" s="400"/>
      <c r="BA49" s="400"/>
      <c r="BB49" s="400"/>
      <c r="BC49" s="400"/>
      <c r="BD49" s="400"/>
      <c r="BE49" s="400"/>
      <c r="BF49" s="400"/>
      <c r="BG49" s="400"/>
      <c r="BH49" s="400"/>
      <c r="BI49" s="400"/>
      <c r="BJ49" s="400"/>
      <c r="BK49" s="400"/>
      <c r="BL49" s="400"/>
      <c r="BM49" s="400"/>
      <c r="BN49" s="400"/>
      <c r="BO49" s="400"/>
      <c r="BP49" s="400"/>
      <c r="BQ49" s="400"/>
      <c r="BR49" s="400"/>
      <c r="BS49" s="400"/>
      <c r="BT49" s="400"/>
      <c r="BU49" s="400"/>
      <c r="BV49" s="400"/>
      <c r="BW49" s="400"/>
      <c r="BX49" s="400"/>
      <c r="BY49" s="400"/>
      <c r="BZ49" s="400"/>
      <c r="CA49" s="400"/>
      <c r="CB49" s="400"/>
      <c r="CC49" s="400"/>
      <c r="CD49" s="400"/>
      <c r="CE49" s="400"/>
      <c r="CF49" s="400"/>
      <c r="CG49" s="400"/>
      <c r="CH49" s="400"/>
      <c r="CI49" s="400"/>
      <c r="CJ49" s="400"/>
      <c r="CK49" s="400"/>
      <c r="CL49" s="400"/>
      <c r="CM49" s="400"/>
      <c r="CN49" s="400"/>
      <c r="CO49" s="400"/>
      <c r="CP49" s="400"/>
      <c r="CQ49" s="400"/>
      <c r="CR49" s="400"/>
      <c r="CS49" s="400"/>
      <c r="CT49" s="400"/>
      <c r="CU49" s="400"/>
      <c r="CV49" s="400"/>
      <c r="CW49" s="400"/>
      <c r="CX49" s="400"/>
      <c r="CY49" s="400"/>
      <c r="CZ49" s="400"/>
      <c r="DA49" s="400"/>
      <c r="DB49" s="400"/>
      <c r="DC49" s="400"/>
      <c r="DD49" s="400"/>
      <c r="DE49" s="400"/>
      <c r="DF49" s="400"/>
      <c r="DG49" s="400"/>
      <c r="DH49" s="400"/>
      <c r="DI49" s="400"/>
      <c r="DJ49" s="400"/>
      <c r="DK49" s="400"/>
      <c r="DL49" s="400"/>
      <c r="DM49" s="400"/>
      <c r="DN49" s="400"/>
      <c r="DO49" s="400"/>
      <c r="DP49" s="400"/>
      <c r="DQ49" s="400"/>
      <c r="DR49" s="400"/>
      <c r="DS49" s="400"/>
      <c r="DT49" s="400"/>
      <c r="DU49" s="400"/>
      <c r="DV49" s="400"/>
      <c r="DW49" s="400"/>
      <c r="DX49" s="400"/>
      <c r="DY49" s="400"/>
      <c r="DZ49" s="400"/>
      <c r="EA49" s="400"/>
      <c r="EB49" s="400"/>
      <c r="EC49" s="400"/>
      <c r="ED49" s="400"/>
      <c r="EE49" s="400"/>
      <c r="EF49" s="400"/>
      <c r="EG49" s="400"/>
      <c r="EH49" s="400"/>
      <c r="EI49" s="400"/>
      <c r="EJ49" s="400"/>
      <c r="EK49" s="400"/>
      <c r="EL49" s="400"/>
      <c r="EM49" s="400"/>
      <c r="EN49" s="400"/>
      <c r="EO49" s="400"/>
      <c r="EP49" s="400"/>
      <c r="EQ49" s="400"/>
      <c r="ER49" s="400"/>
      <c r="ES49" s="400"/>
      <c r="ET49" s="400"/>
      <c r="EU49" s="400"/>
      <c r="EV49" s="400"/>
      <c r="EW49" s="400"/>
      <c r="EX49" s="400"/>
      <c r="EY49" s="400"/>
      <c r="EZ49" s="400"/>
      <c r="FA49" s="400"/>
      <c r="FB49" s="400"/>
      <c r="FC49" s="400"/>
      <c r="FD49" s="400"/>
      <c r="FE49" s="400"/>
      <c r="FF49" s="400"/>
      <c r="FG49" s="400"/>
      <c r="FH49" s="400"/>
      <c r="FI49" s="400"/>
      <c r="FJ49" s="400"/>
      <c r="FK49" s="400"/>
    </row>
  </sheetData>
  <sheetProtection/>
  <mergeCells count="879">
    <mergeCell ref="A49:FK49"/>
    <mergeCell ref="FA43:FE43"/>
    <mergeCell ref="FF43:FK43"/>
    <mergeCell ref="AI45:BS45"/>
    <mergeCell ref="BT45:DD45"/>
    <mergeCell ref="DE45:EF45"/>
    <mergeCell ref="AI46:BS46"/>
    <mergeCell ref="BT46:DD46"/>
    <mergeCell ref="DE46:EF46"/>
    <mergeCell ref="DP43:DU43"/>
    <mergeCell ref="DV43:EA43"/>
    <mergeCell ref="EB43:EI43"/>
    <mergeCell ref="EJ43:EO43"/>
    <mergeCell ref="EP43:EU43"/>
    <mergeCell ref="EV43:EZ43"/>
    <mergeCell ref="CF43:CK43"/>
    <mergeCell ref="CL43:CQ43"/>
    <mergeCell ref="CR43:CW43"/>
    <mergeCell ref="CX43:DC43"/>
    <mergeCell ref="DD43:DI43"/>
    <mergeCell ref="DJ43:DO43"/>
    <mergeCell ref="AS43:AX43"/>
    <mergeCell ref="AY43:BD43"/>
    <mergeCell ref="BE43:BK43"/>
    <mergeCell ref="BL43:BR43"/>
    <mergeCell ref="BS43:BY43"/>
    <mergeCell ref="BZ43:CE43"/>
    <mergeCell ref="EV42:EZ42"/>
    <mergeCell ref="FA42:FE42"/>
    <mergeCell ref="FF42:FK42"/>
    <mergeCell ref="A43:F43"/>
    <mergeCell ref="G43:L43"/>
    <mergeCell ref="M43:R43"/>
    <mergeCell ref="S43:Z43"/>
    <mergeCell ref="AA43:AF43"/>
    <mergeCell ref="AG43:AL43"/>
    <mergeCell ref="AM43:AR43"/>
    <mergeCell ref="DJ42:DO42"/>
    <mergeCell ref="DP42:DU42"/>
    <mergeCell ref="DV42:EA42"/>
    <mergeCell ref="EB42:EI42"/>
    <mergeCell ref="EJ42:EO42"/>
    <mergeCell ref="EP42:EU42"/>
    <mergeCell ref="BZ42:CE42"/>
    <mergeCell ref="CF42:CK42"/>
    <mergeCell ref="CL42:CQ42"/>
    <mergeCell ref="CR42:CW42"/>
    <mergeCell ref="CX42:DC42"/>
    <mergeCell ref="DD42:DI42"/>
    <mergeCell ref="AM42:AR42"/>
    <mergeCell ref="AS42:AX42"/>
    <mergeCell ref="AY42:BD42"/>
    <mergeCell ref="BE42:BK42"/>
    <mergeCell ref="BL42:BR42"/>
    <mergeCell ref="BS42:BY42"/>
    <mergeCell ref="A42:F42"/>
    <mergeCell ref="G42:L42"/>
    <mergeCell ref="M42:R42"/>
    <mergeCell ref="S42:Z42"/>
    <mergeCell ref="AA42:AF42"/>
    <mergeCell ref="AG42:AL42"/>
    <mergeCell ref="EB41:EI41"/>
    <mergeCell ref="EJ41:EO41"/>
    <mergeCell ref="EP41:EU41"/>
    <mergeCell ref="EV41:EZ41"/>
    <mergeCell ref="FA41:FE41"/>
    <mergeCell ref="FF41:FK41"/>
    <mergeCell ref="CR41:CW41"/>
    <mergeCell ref="CX41:DC41"/>
    <mergeCell ref="DD41:DI41"/>
    <mergeCell ref="DJ41:DO41"/>
    <mergeCell ref="DP41:DU41"/>
    <mergeCell ref="DV41:EA41"/>
    <mergeCell ref="BE41:BK41"/>
    <mergeCell ref="BL41:BR41"/>
    <mergeCell ref="BS41:BY41"/>
    <mergeCell ref="BZ41:CE41"/>
    <mergeCell ref="CF41:CK41"/>
    <mergeCell ref="CL41:CQ41"/>
    <mergeCell ref="FF40:FK40"/>
    <mergeCell ref="A41:F41"/>
    <mergeCell ref="G41:L41"/>
    <mergeCell ref="M41:R41"/>
    <mergeCell ref="S41:Z41"/>
    <mergeCell ref="AA41:AF41"/>
    <mergeCell ref="AG41:AL41"/>
    <mergeCell ref="AM41:AR41"/>
    <mergeCell ref="AS41:AX41"/>
    <mergeCell ref="AY41:BD41"/>
    <mergeCell ref="DV40:EA40"/>
    <mergeCell ref="EB40:EI40"/>
    <mergeCell ref="EJ40:EO40"/>
    <mergeCell ref="EP40:EU40"/>
    <mergeCell ref="EV40:EZ40"/>
    <mergeCell ref="FA40:FE40"/>
    <mergeCell ref="CL40:CQ40"/>
    <mergeCell ref="CR40:CW40"/>
    <mergeCell ref="CX40:DC40"/>
    <mergeCell ref="DD40:DI40"/>
    <mergeCell ref="DJ40:DO40"/>
    <mergeCell ref="DP40:DU40"/>
    <mergeCell ref="AY40:BD40"/>
    <mergeCell ref="BE40:BK40"/>
    <mergeCell ref="BL40:BR40"/>
    <mergeCell ref="BS40:BY40"/>
    <mergeCell ref="BZ40:CE40"/>
    <mergeCell ref="CF40:CK40"/>
    <mergeCell ref="FA39:FE39"/>
    <mergeCell ref="FF39:FK39"/>
    <mergeCell ref="A40:F40"/>
    <mergeCell ref="G40:L40"/>
    <mergeCell ref="M40:R40"/>
    <mergeCell ref="S40:Z40"/>
    <mergeCell ref="AA40:AF40"/>
    <mergeCell ref="AG40:AL40"/>
    <mergeCell ref="AM40:AR40"/>
    <mergeCell ref="AS40:AX40"/>
    <mergeCell ref="DP39:DU39"/>
    <mergeCell ref="DV39:EA39"/>
    <mergeCell ref="EB39:EI39"/>
    <mergeCell ref="EJ39:EO39"/>
    <mergeCell ref="EP39:EU39"/>
    <mergeCell ref="EV39:EZ39"/>
    <mergeCell ref="CF39:CK39"/>
    <mergeCell ref="CL39:CQ39"/>
    <mergeCell ref="CR39:CW39"/>
    <mergeCell ref="CX39:DC39"/>
    <mergeCell ref="DD39:DI39"/>
    <mergeCell ref="DJ39:DO39"/>
    <mergeCell ref="AS39:AX39"/>
    <mergeCell ref="AY39:BD39"/>
    <mergeCell ref="BE39:BK39"/>
    <mergeCell ref="BL39:BR39"/>
    <mergeCell ref="BS39:BY39"/>
    <mergeCell ref="BZ39:CE39"/>
    <mergeCell ref="EV38:EZ38"/>
    <mergeCell ref="FA38:FE38"/>
    <mergeCell ref="FF38:FK38"/>
    <mergeCell ref="A39:F39"/>
    <mergeCell ref="G39:L39"/>
    <mergeCell ref="M39:R39"/>
    <mergeCell ref="S39:Z39"/>
    <mergeCell ref="AA39:AF39"/>
    <mergeCell ref="AG39:AL39"/>
    <mergeCell ref="AM39:AR39"/>
    <mergeCell ref="DJ38:DO38"/>
    <mergeCell ref="DP38:DU38"/>
    <mergeCell ref="DV38:EA38"/>
    <mergeCell ref="EB38:EI38"/>
    <mergeCell ref="EJ38:EO38"/>
    <mergeCell ref="EP38:EU38"/>
    <mergeCell ref="BZ38:CE38"/>
    <mergeCell ref="CF38:CK38"/>
    <mergeCell ref="CL38:CQ38"/>
    <mergeCell ref="CR38:CW38"/>
    <mergeCell ref="CX38:DC38"/>
    <mergeCell ref="DD38:DI38"/>
    <mergeCell ref="AM38:AR38"/>
    <mergeCell ref="AS38:AX38"/>
    <mergeCell ref="AY38:BD38"/>
    <mergeCell ref="BE38:BK38"/>
    <mergeCell ref="BL38:BR38"/>
    <mergeCell ref="BS38:BY38"/>
    <mergeCell ref="A38:F38"/>
    <mergeCell ref="G38:L38"/>
    <mergeCell ref="M38:R38"/>
    <mergeCell ref="S38:Z38"/>
    <mergeCell ref="AA38:AF38"/>
    <mergeCell ref="AG38:AL38"/>
    <mergeCell ref="EB37:EI37"/>
    <mergeCell ref="EJ37:EO37"/>
    <mergeCell ref="EP37:EU37"/>
    <mergeCell ref="EV37:EZ37"/>
    <mergeCell ref="FA37:FE37"/>
    <mergeCell ref="FF37:FK37"/>
    <mergeCell ref="CR37:CW37"/>
    <mergeCell ref="CX37:DC37"/>
    <mergeCell ref="DD37:DI37"/>
    <mergeCell ref="DJ37:DO37"/>
    <mergeCell ref="DP37:DU37"/>
    <mergeCell ref="DV37:EA37"/>
    <mergeCell ref="BE37:BK37"/>
    <mergeCell ref="BL37:BR37"/>
    <mergeCell ref="BS37:BY37"/>
    <mergeCell ref="BZ37:CE37"/>
    <mergeCell ref="CF37:CK37"/>
    <mergeCell ref="CL37:CQ37"/>
    <mergeCell ref="FF36:FK36"/>
    <mergeCell ref="A37:F37"/>
    <mergeCell ref="G37:L37"/>
    <mergeCell ref="M37:R37"/>
    <mergeCell ref="S37:Z37"/>
    <mergeCell ref="AA37:AF37"/>
    <mergeCell ref="AG37:AL37"/>
    <mergeCell ref="AM37:AR37"/>
    <mergeCell ref="AS37:AX37"/>
    <mergeCell ref="AY37:BD37"/>
    <mergeCell ref="DV36:EA36"/>
    <mergeCell ref="EB36:EI36"/>
    <mergeCell ref="EJ36:EO36"/>
    <mergeCell ref="EP36:EU36"/>
    <mergeCell ref="EV36:EZ36"/>
    <mergeCell ref="FA36:FE36"/>
    <mergeCell ref="CL36:CQ36"/>
    <mergeCell ref="CR36:CW36"/>
    <mergeCell ref="CX36:DC36"/>
    <mergeCell ref="DD36:DI36"/>
    <mergeCell ref="DJ36:DO36"/>
    <mergeCell ref="DP36:DU36"/>
    <mergeCell ref="AY36:BD36"/>
    <mergeCell ref="BE36:BK36"/>
    <mergeCell ref="BL36:BR36"/>
    <mergeCell ref="BS36:BY36"/>
    <mergeCell ref="BZ36:CE36"/>
    <mergeCell ref="CF36:CK36"/>
    <mergeCell ref="FA35:FE35"/>
    <mergeCell ref="FF35:FK35"/>
    <mergeCell ref="A36:F36"/>
    <mergeCell ref="G36:L36"/>
    <mergeCell ref="M36:R36"/>
    <mergeCell ref="S36:Z36"/>
    <mergeCell ref="AA36:AF36"/>
    <mergeCell ref="AG36:AL36"/>
    <mergeCell ref="AM36:AR36"/>
    <mergeCell ref="AS36:AX36"/>
    <mergeCell ref="DP35:DU35"/>
    <mergeCell ref="DV35:EA35"/>
    <mergeCell ref="EB35:EI35"/>
    <mergeCell ref="EJ35:EO35"/>
    <mergeCell ref="EP35:EU35"/>
    <mergeCell ref="EV35:EZ35"/>
    <mergeCell ref="CF35:CK35"/>
    <mergeCell ref="CL35:CQ35"/>
    <mergeCell ref="CR35:CW35"/>
    <mergeCell ref="CX35:DC35"/>
    <mergeCell ref="DD35:DI35"/>
    <mergeCell ref="DJ35:DO35"/>
    <mergeCell ref="AS35:AX35"/>
    <mergeCell ref="AY35:BD35"/>
    <mergeCell ref="BE35:BK35"/>
    <mergeCell ref="BL35:BR35"/>
    <mergeCell ref="BS35:BY35"/>
    <mergeCell ref="BZ35:CE35"/>
    <mergeCell ref="EV34:EZ34"/>
    <mergeCell ref="FA34:FE34"/>
    <mergeCell ref="FF34:FK34"/>
    <mergeCell ref="A35:F35"/>
    <mergeCell ref="G35:L35"/>
    <mergeCell ref="M35:R35"/>
    <mergeCell ref="S35:Z35"/>
    <mergeCell ref="AA35:AF35"/>
    <mergeCell ref="AG35:AL35"/>
    <mergeCell ref="AM35:AR35"/>
    <mergeCell ref="DJ34:DO34"/>
    <mergeCell ref="DP34:DU34"/>
    <mergeCell ref="DV34:EA34"/>
    <mergeCell ref="EB34:EI34"/>
    <mergeCell ref="EJ34:EO34"/>
    <mergeCell ref="EP34:EU34"/>
    <mergeCell ref="BZ34:CE34"/>
    <mergeCell ref="CF34:CK34"/>
    <mergeCell ref="CL34:CQ34"/>
    <mergeCell ref="CR34:CW34"/>
    <mergeCell ref="CX34:DC34"/>
    <mergeCell ref="DD34:DI34"/>
    <mergeCell ref="AM34:AR34"/>
    <mergeCell ref="AS34:AX34"/>
    <mergeCell ref="AY34:BD34"/>
    <mergeCell ref="BE34:BK34"/>
    <mergeCell ref="BL34:BR34"/>
    <mergeCell ref="BS34:BY34"/>
    <mergeCell ref="A34:F34"/>
    <mergeCell ref="G34:L34"/>
    <mergeCell ref="M34:R34"/>
    <mergeCell ref="S34:Z34"/>
    <mergeCell ref="AA34:AF34"/>
    <mergeCell ref="AG34:AL34"/>
    <mergeCell ref="EB33:EI33"/>
    <mergeCell ref="EJ33:EO33"/>
    <mergeCell ref="EP33:EU33"/>
    <mergeCell ref="EV33:EZ33"/>
    <mergeCell ref="FA33:FE33"/>
    <mergeCell ref="FF33:FK33"/>
    <mergeCell ref="CR33:CW33"/>
    <mergeCell ref="CX33:DC33"/>
    <mergeCell ref="DD33:DI33"/>
    <mergeCell ref="DJ33:DO33"/>
    <mergeCell ref="DP33:DU33"/>
    <mergeCell ref="DV33:EA33"/>
    <mergeCell ref="BE33:BK33"/>
    <mergeCell ref="BL33:BR33"/>
    <mergeCell ref="BS33:BY33"/>
    <mergeCell ref="BZ33:CE33"/>
    <mergeCell ref="CF33:CK33"/>
    <mergeCell ref="CL33:CQ33"/>
    <mergeCell ref="FF32:FK32"/>
    <mergeCell ref="A33:F33"/>
    <mergeCell ref="G33:L33"/>
    <mergeCell ref="M33:R33"/>
    <mergeCell ref="S33:Z33"/>
    <mergeCell ref="AA33:AF33"/>
    <mergeCell ref="AG33:AL33"/>
    <mergeCell ref="AM33:AR33"/>
    <mergeCell ref="AS33:AX33"/>
    <mergeCell ref="AY33:BD33"/>
    <mergeCell ref="DV32:EA32"/>
    <mergeCell ref="EB32:EI32"/>
    <mergeCell ref="EJ32:EO32"/>
    <mergeCell ref="EP32:EU32"/>
    <mergeCell ref="EV32:EZ32"/>
    <mergeCell ref="FA32:FE32"/>
    <mergeCell ref="CL32:CQ32"/>
    <mergeCell ref="CR32:CW32"/>
    <mergeCell ref="CX32:DC32"/>
    <mergeCell ref="DD32:DI32"/>
    <mergeCell ref="DJ32:DO32"/>
    <mergeCell ref="DP32:DU32"/>
    <mergeCell ref="AY32:BD32"/>
    <mergeCell ref="BE32:BK32"/>
    <mergeCell ref="BL32:BR32"/>
    <mergeCell ref="BS32:BY32"/>
    <mergeCell ref="BZ32:CE32"/>
    <mergeCell ref="CF32:CK32"/>
    <mergeCell ref="FA31:FE31"/>
    <mergeCell ref="FF31:FK31"/>
    <mergeCell ref="A32:F32"/>
    <mergeCell ref="G32:L32"/>
    <mergeCell ref="M32:R32"/>
    <mergeCell ref="S32:Z32"/>
    <mergeCell ref="AA32:AF32"/>
    <mergeCell ref="AG32:AL32"/>
    <mergeCell ref="AM32:AR32"/>
    <mergeCell ref="AS32:AX32"/>
    <mergeCell ref="DP31:DU31"/>
    <mergeCell ref="DV31:EA31"/>
    <mergeCell ref="EB31:EI31"/>
    <mergeCell ref="EJ31:EO31"/>
    <mergeCell ref="EP31:EU31"/>
    <mergeCell ref="EV31:EZ31"/>
    <mergeCell ref="CF31:CK31"/>
    <mergeCell ref="CL31:CQ31"/>
    <mergeCell ref="CR31:CW31"/>
    <mergeCell ref="CX31:DC31"/>
    <mergeCell ref="DD31:DI31"/>
    <mergeCell ref="DJ31:DO31"/>
    <mergeCell ref="AS31:AX31"/>
    <mergeCell ref="AY31:BD31"/>
    <mergeCell ref="BE31:BK31"/>
    <mergeCell ref="BL31:BR31"/>
    <mergeCell ref="BS31:BY31"/>
    <mergeCell ref="BZ31:CE31"/>
    <mergeCell ref="EV30:EZ30"/>
    <mergeCell ref="FA30:FE30"/>
    <mergeCell ref="FF30:FK30"/>
    <mergeCell ref="A31:F31"/>
    <mergeCell ref="G31:L31"/>
    <mergeCell ref="M31:R31"/>
    <mergeCell ref="S31:Z31"/>
    <mergeCell ref="AA31:AF31"/>
    <mergeCell ref="AG31:AL31"/>
    <mergeCell ref="AM31:AR31"/>
    <mergeCell ref="DJ30:DO30"/>
    <mergeCell ref="DP30:DU30"/>
    <mergeCell ref="DV30:EA30"/>
    <mergeCell ref="EB30:EI30"/>
    <mergeCell ref="EJ30:EO30"/>
    <mergeCell ref="EP30:EU30"/>
    <mergeCell ref="BZ30:CE30"/>
    <mergeCell ref="CF30:CK30"/>
    <mergeCell ref="CL30:CQ30"/>
    <mergeCell ref="CR30:CW30"/>
    <mergeCell ref="CX30:DC30"/>
    <mergeCell ref="DD30:DI30"/>
    <mergeCell ref="AM30:AR30"/>
    <mergeCell ref="AS30:AX30"/>
    <mergeCell ref="AY30:BD30"/>
    <mergeCell ref="BE30:BK30"/>
    <mergeCell ref="BL30:BR30"/>
    <mergeCell ref="BS30:BY30"/>
    <mergeCell ref="A30:F30"/>
    <mergeCell ref="G30:L30"/>
    <mergeCell ref="M30:R30"/>
    <mergeCell ref="S30:Z30"/>
    <mergeCell ref="AA30:AF30"/>
    <mergeCell ref="AG30:AL30"/>
    <mergeCell ref="EB29:EI29"/>
    <mergeCell ref="EJ29:EO29"/>
    <mergeCell ref="EP29:EU29"/>
    <mergeCell ref="EV29:EZ29"/>
    <mergeCell ref="FA29:FE29"/>
    <mergeCell ref="FF29:FK29"/>
    <mergeCell ref="CR29:CW29"/>
    <mergeCell ref="CX29:DC29"/>
    <mergeCell ref="DD29:DI29"/>
    <mergeCell ref="DJ29:DO29"/>
    <mergeCell ref="DP29:DU29"/>
    <mergeCell ref="DV29:EA29"/>
    <mergeCell ref="BE29:BK29"/>
    <mergeCell ref="BL29:BR29"/>
    <mergeCell ref="BS29:BY29"/>
    <mergeCell ref="BZ29:CE29"/>
    <mergeCell ref="CF29:CK29"/>
    <mergeCell ref="CL29:CQ29"/>
    <mergeCell ref="FF28:FK28"/>
    <mergeCell ref="A29:F29"/>
    <mergeCell ref="G29:L29"/>
    <mergeCell ref="M29:R29"/>
    <mergeCell ref="S29:Z29"/>
    <mergeCell ref="AA29:AF29"/>
    <mergeCell ref="AG29:AL29"/>
    <mergeCell ref="AM29:AR29"/>
    <mergeCell ref="AS29:AX29"/>
    <mergeCell ref="AY29:BD29"/>
    <mergeCell ref="DV28:EA28"/>
    <mergeCell ref="EB28:EI28"/>
    <mergeCell ref="EJ28:EO28"/>
    <mergeCell ref="EP28:EU28"/>
    <mergeCell ref="EV28:EZ28"/>
    <mergeCell ref="FA28:FE28"/>
    <mergeCell ref="CL28:CQ28"/>
    <mergeCell ref="CR28:CW28"/>
    <mergeCell ref="CX28:DC28"/>
    <mergeCell ref="DD28:DI28"/>
    <mergeCell ref="DJ28:DO28"/>
    <mergeCell ref="DP28:DU28"/>
    <mergeCell ref="AY28:BD28"/>
    <mergeCell ref="BE28:BK28"/>
    <mergeCell ref="BL28:BR28"/>
    <mergeCell ref="BS28:BY28"/>
    <mergeCell ref="BZ28:CE28"/>
    <mergeCell ref="CF28:CK28"/>
    <mergeCell ref="FA27:FE27"/>
    <mergeCell ref="FF27:FK27"/>
    <mergeCell ref="A28:F28"/>
    <mergeCell ref="G28:L28"/>
    <mergeCell ref="M28:R28"/>
    <mergeCell ref="S28:Z28"/>
    <mergeCell ref="AA28:AF28"/>
    <mergeCell ref="AG28:AL28"/>
    <mergeCell ref="AM28:AR28"/>
    <mergeCell ref="AS28:AX28"/>
    <mergeCell ref="DP27:DU27"/>
    <mergeCell ref="DV27:EA27"/>
    <mergeCell ref="EB27:EI27"/>
    <mergeCell ref="EJ27:EO27"/>
    <mergeCell ref="EP27:EU27"/>
    <mergeCell ref="EV27:EZ27"/>
    <mergeCell ref="CF27:CK27"/>
    <mergeCell ref="CL27:CQ27"/>
    <mergeCell ref="CR27:CW27"/>
    <mergeCell ref="CX27:DC27"/>
    <mergeCell ref="DD27:DI27"/>
    <mergeCell ref="DJ27:DO27"/>
    <mergeCell ref="FA26:FE26"/>
    <mergeCell ref="FF26:FK26"/>
    <mergeCell ref="A27:F27"/>
    <mergeCell ref="G27:L27"/>
    <mergeCell ref="M27:R27"/>
    <mergeCell ref="S27:Z27"/>
    <mergeCell ref="AA27:AF27"/>
    <mergeCell ref="AG27:AL27"/>
    <mergeCell ref="AM27:AR27"/>
    <mergeCell ref="AS27:AX27"/>
    <mergeCell ref="DP26:DU26"/>
    <mergeCell ref="DV26:EA26"/>
    <mergeCell ref="EB26:EI26"/>
    <mergeCell ref="EJ26:EO26"/>
    <mergeCell ref="EP26:EU26"/>
    <mergeCell ref="EV26:EZ26"/>
    <mergeCell ref="CF26:CK26"/>
    <mergeCell ref="CL26:CQ26"/>
    <mergeCell ref="CR26:CW26"/>
    <mergeCell ref="CX26:DC26"/>
    <mergeCell ref="DD26:DI26"/>
    <mergeCell ref="DJ26:DO26"/>
    <mergeCell ref="AS26:AX26"/>
    <mergeCell ref="AY26:BD26"/>
    <mergeCell ref="BE26:BK27"/>
    <mergeCell ref="BL26:BR26"/>
    <mergeCell ref="BS26:BY26"/>
    <mergeCell ref="BZ26:CE26"/>
    <mergeCell ref="AY27:BD27"/>
    <mergeCell ref="BL27:BR27"/>
    <mergeCell ref="BS27:BY27"/>
    <mergeCell ref="BZ27:CE27"/>
    <mergeCell ref="EV25:EZ25"/>
    <mergeCell ref="FA25:FE25"/>
    <mergeCell ref="FF25:FK25"/>
    <mergeCell ref="A26:F26"/>
    <mergeCell ref="G26:L26"/>
    <mergeCell ref="M26:R26"/>
    <mergeCell ref="S26:Z26"/>
    <mergeCell ref="AA26:AF26"/>
    <mergeCell ref="AG26:AL26"/>
    <mergeCell ref="AM26:AR26"/>
    <mergeCell ref="DJ25:DO25"/>
    <mergeCell ref="DP25:DU25"/>
    <mergeCell ref="DV25:EA25"/>
    <mergeCell ref="EB25:EI25"/>
    <mergeCell ref="EJ25:EO25"/>
    <mergeCell ref="EP25:EU25"/>
    <mergeCell ref="BZ25:CE25"/>
    <mergeCell ref="CF25:CK25"/>
    <mergeCell ref="CL25:CQ25"/>
    <mergeCell ref="CR25:CW25"/>
    <mergeCell ref="CX25:DC25"/>
    <mergeCell ref="DD25:DI25"/>
    <mergeCell ref="AM25:AR25"/>
    <mergeCell ref="AS25:AX25"/>
    <mergeCell ref="AY25:BD25"/>
    <mergeCell ref="BE25:BK25"/>
    <mergeCell ref="BL25:BR25"/>
    <mergeCell ref="BS25:BY25"/>
    <mergeCell ref="A25:F25"/>
    <mergeCell ref="G25:L25"/>
    <mergeCell ref="M25:R25"/>
    <mergeCell ref="S25:Z25"/>
    <mergeCell ref="AA25:AF25"/>
    <mergeCell ref="AG25:AL25"/>
    <mergeCell ref="EB24:EI24"/>
    <mergeCell ref="EJ24:EO24"/>
    <mergeCell ref="EP24:EU24"/>
    <mergeCell ref="EV24:EZ24"/>
    <mergeCell ref="FA24:FE24"/>
    <mergeCell ref="FF24:FK24"/>
    <mergeCell ref="CR24:CW24"/>
    <mergeCell ref="CX24:DC24"/>
    <mergeCell ref="DD24:DI24"/>
    <mergeCell ref="DJ24:DO24"/>
    <mergeCell ref="DP24:DU24"/>
    <mergeCell ref="DV24:EA24"/>
    <mergeCell ref="BE24:BK24"/>
    <mergeCell ref="BL24:BR24"/>
    <mergeCell ref="BS24:BY24"/>
    <mergeCell ref="BZ24:CE24"/>
    <mergeCell ref="CF24:CK24"/>
    <mergeCell ref="CL24:CQ24"/>
    <mergeCell ref="FF23:FK23"/>
    <mergeCell ref="A24:F24"/>
    <mergeCell ref="G24:L24"/>
    <mergeCell ref="M24:R24"/>
    <mergeCell ref="S24:Z24"/>
    <mergeCell ref="AA24:AF24"/>
    <mergeCell ref="AG24:AL24"/>
    <mergeCell ref="AM24:AR24"/>
    <mergeCell ref="AS24:AX24"/>
    <mergeCell ref="AY24:BD24"/>
    <mergeCell ref="DV23:EA23"/>
    <mergeCell ref="EB23:EI23"/>
    <mergeCell ref="EJ23:EO23"/>
    <mergeCell ref="EP23:EU23"/>
    <mergeCell ref="EV23:EZ23"/>
    <mergeCell ref="FA23:FE23"/>
    <mergeCell ref="CL23:CQ23"/>
    <mergeCell ref="CR23:CW23"/>
    <mergeCell ref="CX23:DC23"/>
    <mergeCell ref="DD23:DI23"/>
    <mergeCell ref="DJ23:DO23"/>
    <mergeCell ref="DP23:DU23"/>
    <mergeCell ref="AY23:BD23"/>
    <mergeCell ref="BE23:BK23"/>
    <mergeCell ref="BL23:BR23"/>
    <mergeCell ref="BS23:BY23"/>
    <mergeCell ref="BZ23:CE23"/>
    <mergeCell ref="CF23:CK23"/>
    <mergeCell ref="FA22:FE22"/>
    <mergeCell ref="FF22:FK22"/>
    <mergeCell ref="A23:F23"/>
    <mergeCell ref="G23:L23"/>
    <mergeCell ref="M23:R23"/>
    <mergeCell ref="S23:Z23"/>
    <mergeCell ref="AA23:AF23"/>
    <mergeCell ref="AG23:AL23"/>
    <mergeCell ref="AM23:AR23"/>
    <mergeCell ref="AS23:AX23"/>
    <mergeCell ref="DP22:DU22"/>
    <mergeCell ref="DV22:EA22"/>
    <mergeCell ref="EB22:EI22"/>
    <mergeCell ref="EJ22:EO22"/>
    <mergeCell ref="EP22:EU22"/>
    <mergeCell ref="EV22:EZ22"/>
    <mergeCell ref="CF22:CK22"/>
    <mergeCell ref="CL22:CQ22"/>
    <mergeCell ref="CR22:CW22"/>
    <mergeCell ref="CX22:DC22"/>
    <mergeCell ref="DD22:DI22"/>
    <mergeCell ref="DJ22:DO22"/>
    <mergeCell ref="AS22:AX22"/>
    <mergeCell ref="AY22:BD22"/>
    <mergeCell ref="BE22:BK22"/>
    <mergeCell ref="BL22:BR22"/>
    <mergeCell ref="BS22:BY22"/>
    <mergeCell ref="BZ22:CE22"/>
    <mergeCell ref="EV21:EZ21"/>
    <mergeCell ref="FA21:FE21"/>
    <mergeCell ref="FF21:FK21"/>
    <mergeCell ref="A22:F22"/>
    <mergeCell ref="G22:L22"/>
    <mergeCell ref="M22:R22"/>
    <mergeCell ref="S22:Z22"/>
    <mergeCell ref="AA22:AF22"/>
    <mergeCell ref="AG22:AL22"/>
    <mergeCell ref="AM22:AR22"/>
    <mergeCell ref="DJ21:DO21"/>
    <mergeCell ref="DP21:DU21"/>
    <mergeCell ref="DV21:EA21"/>
    <mergeCell ref="EB21:EI21"/>
    <mergeCell ref="EJ21:EO21"/>
    <mergeCell ref="EP21:EU21"/>
    <mergeCell ref="BZ21:CE21"/>
    <mergeCell ref="CF21:CK21"/>
    <mergeCell ref="CL21:CQ21"/>
    <mergeCell ref="CR21:CW21"/>
    <mergeCell ref="CX21:DC21"/>
    <mergeCell ref="DD21:DI21"/>
    <mergeCell ref="AM21:AR21"/>
    <mergeCell ref="AS21:AX21"/>
    <mergeCell ref="AY21:BD21"/>
    <mergeCell ref="BE21:BK21"/>
    <mergeCell ref="BL21:BR21"/>
    <mergeCell ref="BS21:BY21"/>
    <mergeCell ref="A21:F21"/>
    <mergeCell ref="G21:L21"/>
    <mergeCell ref="M21:R21"/>
    <mergeCell ref="S21:Z21"/>
    <mergeCell ref="AA21:AF21"/>
    <mergeCell ref="AG21:AL21"/>
    <mergeCell ref="EB20:EI20"/>
    <mergeCell ref="EJ20:EO20"/>
    <mergeCell ref="EP20:EU20"/>
    <mergeCell ref="EV20:EZ20"/>
    <mergeCell ref="FA20:FE20"/>
    <mergeCell ref="FF20:FK20"/>
    <mergeCell ref="CR20:CW20"/>
    <mergeCell ref="CX20:DC20"/>
    <mergeCell ref="DD20:DI20"/>
    <mergeCell ref="DJ20:DO20"/>
    <mergeCell ref="DP20:DU20"/>
    <mergeCell ref="DV20:EA20"/>
    <mergeCell ref="BE20:BK20"/>
    <mergeCell ref="BL20:BR20"/>
    <mergeCell ref="BS20:BY20"/>
    <mergeCell ref="BZ20:CE20"/>
    <mergeCell ref="CF20:CK20"/>
    <mergeCell ref="CL20:CQ20"/>
    <mergeCell ref="FF19:FK19"/>
    <mergeCell ref="A20:F20"/>
    <mergeCell ref="G20:L20"/>
    <mergeCell ref="M20:R20"/>
    <mergeCell ref="S20:Z20"/>
    <mergeCell ref="AA20:AF20"/>
    <mergeCell ref="AG20:AL20"/>
    <mergeCell ref="AM20:AR20"/>
    <mergeCell ref="AS20:AX20"/>
    <mergeCell ref="AY20:BD20"/>
    <mergeCell ref="DV19:EA19"/>
    <mergeCell ref="EB19:EI19"/>
    <mergeCell ref="EJ19:EO19"/>
    <mergeCell ref="EP19:EU19"/>
    <mergeCell ref="EV19:EZ19"/>
    <mergeCell ref="FA19:FE19"/>
    <mergeCell ref="CL19:CQ19"/>
    <mergeCell ref="CR19:CW19"/>
    <mergeCell ref="CX19:DC19"/>
    <mergeCell ref="DD19:DI19"/>
    <mergeCell ref="DJ19:DO19"/>
    <mergeCell ref="DP19:DU19"/>
    <mergeCell ref="AY19:BD19"/>
    <mergeCell ref="BE19:BK19"/>
    <mergeCell ref="BL19:BR19"/>
    <mergeCell ref="BS19:BY19"/>
    <mergeCell ref="BZ19:CE19"/>
    <mergeCell ref="CF19:CK19"/>
    <mergeCell ref="FA18:FE18"/>
    <mergeCell ref="FF18:FK18"/>
    <mergeCell ref="A19:F19"/>
    <mergeCell ref="G19:L19"/>
    <mergeCell ref="M19:R19"/>
    <mergeCell ref="S19:Z19"/>
    <mergeCell ref="AA19:AF19"/>
    <mergeCell ref="AG19:AL19"/>
    <mergeCell ref="AM19:AR19"/>
    <mergeCell ref="AS19:AX19"/>
    <mergeCell ref="DP18:DU18"/>
    <mergeCell ref="DV18:EA18"/>
    <mergeCell ref="EB18:EI18"/>
    <mergeCell ref="EJ18:EO18"/>
    <mergeCell ref="EP18:EU18"/>
    <mergeCell ref="EV18:EZ18"/>
    <mergeCell ref="CF18:CK18"/>
    <mergeCell ref="CL18:CQ18"/>
    <mergeCell ref="CR18:CW18"/>
    <mergeCell ref="CX18:DC18"/>
    <mergeCell ref="DD18:DI18"/>
    <mergeCell ref="DJ18:DO18"/>
    <mergeCell ref="AS18:AX18"/>
    <mergeCell ref="AY18:BD18"/>
    <mergeCell ref="BE18:BK18"/>
    <mergeCell ref="BL18:BR18"/>
    <mergeCell ref="BS18:BY18"/>
    <mergeCell ref="BZ18:CE18"/>
    <mergeCell ref="EV17:EZ17"/>
    <mergeCell ref="FA17:FE17"/>
    <mergeCell ref="FF17:FK17"/>
    <mergeCell ref="A18:F18"/>
    <mergeCell ref="G18:L18"/>
    <mergeCell ref="M18:R18"/>
    <mergeCell ref="S18:Z18"/>
    <mergeCell ref="AA18:AF18"/>
    <mergeCell ref="AG18:AL18"/>
    <mergeCell ref="AM18:AR18"/>
    <mergeCell ref="DJ17:DO17"/>
    <mergeCell ref="DP17:DU17"/>
    <mergeCell ref="DV17:EA17"/>
    <mergeCell ref="EB17:EI17"/>
    <mergeCell ref="EJ17:EO17"/>
    <mergeCell ref="EP17:EU17"/>
    <mergeCell ref="BZ17:CE17"/>
    <mergeCell ref="CF17:CK17"/>
    <mergeCell ref="CL17:CQ17"/>
    <mergeCell ref="CR17:CW17"/>
    <mergeCell ref="CX17:DC17"/>
    <mergeCell ref="DD17:DI17"/>
    <mergeCell ref="AM17:AR17"/>
    <mergeCell ref="AS17:AX17"/>
    <mergeCell ref="AY17:BD17"/>
    <mergeCell ref="BE17:BK17"/>
    <mergeCell ref="BL17:BR17"/>
    <mergeCell ref="BS17:BY17"/>
    <mergeCell ref="A17:F17"/>
    <mergeCell ref="G17:L17"/>
    <mergeCell ref="M17:R17"/>
    <mergeCell ref="S17:Z17"/>
    <mergeCell ref="AA17:AF17"/>
    <mergeCell ref="AG17:AL17"/>
    <mergeCell ref="EB16:EI16"/>
    <mergeCell ref="EJ16:EO16"/>
    <mergeCell ref="EP16:EU16"/>
    <mergeCell ref="EV16:EZ16"/>
    <mergeCell ref="FA16:FE16"/>
    <mergeCell ref="FF16:FK16"/>
    <mergeCell ref="CR16:CW16"/>
    <mergeCell ref="CX16:DC16"/>
    <mergeCell ref="DD16:DI16"/>
    <mergeCell ref="DJ16:DO16"/>
    <mergeCell ref="DP16:DU16"/>
    <mergeCell ref="DV16:EA16"/>
    <mergeCell ref="AY16:BD16"/>
    <mergeCell ref="BL16:BR16"/>
    <mergeCell ref="BS16:BY16"/>
    <mergeCell ref="BZ16:CE16"/>
    <mergeCell ref="CF16:CK16"/>
    <mergeCell ref="CL16:CQ16"/>
    <mergeCell ref="FA15:FE15"/>
    <mergeCell ref="FF15:FK15"/>
    <mergeCell ref="A16:F16"/>
    <mergeCell ref="G16:L16"/>
    <mergeCell ref="M16:R16"/>
    <mergeCell ref="S16:Z16"/>
    <mergeCell ref="AA16:AF16"/>
    <mergeCell ref="AG16:AL16"/>
    <mergeCell ref="AM16:AR16"/>
    <mergeCell ref="AS16:AX16"/>
    <mergeCell ref="DP15:DU15"/>
    <mergeCell ref="DV15:EA15"/>
    <mergeCell ref="EB15:EI15"/>
    <mergeCell ref="EJ15:EO15"/>
    <mergeCell ref="EP15:EU15"/>
    <mergeCell ref="EV15:EZ15"/>
    <mergeCell ref="CF15:CK15"/>
    <mergeCell ref="CL15:CQ15"/>
    <mergeCell ref="CR15:CW15"/>
    <mergeCell ref="CX15:DC15"/>
    <mergeCell ref="DD15:DI15"/>
    <mergeCell ref="DJ15:DO15"/>
    <mergeCell ref="FA14:FE14"/>
    <mergeCell ref="FF14:FK14"/>
    <mergeCell ref="A15:F15"/>
    <mergeCell ref="G15:L15"/>
    <mergeCell ref="M15:R15"/>
    <mergeCell ref="S15:Z15"/>
    <mergeCell ref="AA15:AF15"/>
    <mergeCell ref="AG15:AL15"/>
    <mergeCell ref="AM15:AR15"/>
    <mergeCell ref="AS15:AX15"/>
    <mergeCell ref="DP14:DU14"/>
    <mergeCell ref="DV14:EA14"/>
    <mergeCell ref="EB14:EI14"/>
    <mergeCell ref="EJ14:EO14"/>
    <mergeCell ref="EP14:EU14"/>
    <mergeCell ref="EV14:EZ14"/>
    <mergeCell ref="CF14:CK14"/>
    <mergeCell ref="CL14:CQ14"/>
    <mergeCell ref="CR14:CW14"/>
    <mergeCell ref="CX14:DC14"/>
    <mergeCell ref="DD14:DI14"/>
    <mergeCell ref="DJ14:DO14"/>
    <mergeCell ref="AS14:AX14"/>
    <mergeCell ref="AY14:BD14"/>
    <mergeCell ref="BE14:BK16"/>
    <mergeCell ref="BL14:BR14"/>
    <mergeCell ref="BS14:BY14"/>
    <mergeCell ref="BZ14:CE14"/>
    <mergeCell ref="AY15:BD15"/>
    <mergeCell ref="BL15:BR15"/>
    <mergeCell ref="BS15:BY15"/>
    <mergeCell ref="BZ15:CE15"/>
    <mergeCell ref="EV13:EZ13"/>
    <mergeCell ref="FA13:FE13"/>
    <mergeCell ref="FF13:FK13"/>
    <mergeCell ref="A14:F14"/>
    <mergeCell ref="G14:L14"/>
    <mergeCell ref="M14:R14"/>
    <mergeCell ref="S14:Z14"/>
    <mergeCell ref="AA14:AF14"/>
    <mergeCell ref="AG14:AL14"/>
    <mergeCell ref="AM14:AR14"/>
    <mergeCell ref="DJ13:DO13"/>
    <mergeCell ref="DP13:DU13"/>
    <mergeCell ref="DV13:EA13"/>
    <mergeCell ref="EB13:EI13"/>
    <mergeCell ref="EJ13:EO13"/>
    <mergeCell ref="EP13:EU13"/>
    <mergeCell ref="BZ13:CE13"/>
    <mergeCell ref="CF13:CK13"/>
    <mergeCell ref="CL13:CQ13"/>
    <mergeCell ref="CR13:CW13"/>
    <mergeCell ref="CX13:DC13"/>
    <mergeCell ref="DD13:DI13"/>
    <mergeCell ref="AM13:AR13"/>
    <mergeCell ref="AS13:AX13"/>
    <mergeCell ref="AY13:BD13"/>
    <mergeCell ref="BE13:BK13"/>
    <mergeCell ref="BL13:BR13"/>
    <mergeCell ref="BS13:BY13"/>
    <mergeCell ref="A13:F13"/>
    <mergeCell ref="G13:L13"/>
    <mergeCell ref="M13:R13"/>
    <mergeCell ref="S13:Z13"/>
    <mergeCell ref="AA13:AF13"/>
    <mergeCell ref="AG13:AL13"/>
    <mergeCell ref="EP11:EU12"/>
    <mergeCell ref="EV11:EZ12"/>
    <mergeCell ref="FA11:FE12"/>
    <mergeCell ref="CF12:CK12"/>
    <mergeCell ref="CL12:CQ12"/>
    <mergeCell ref="CR12:CW12"/>
    <mergeCell ref="CX12:DC12"/>
    <mergeCell ref="DD12:DI12"/>
    <mergeCell ref="DJ12:DO12"/>
    <mergeCell ref="DP12:DU12"/>
    <mergeCell ref="BZ10:EA10"/>
    <mergeCell ref="EB10:EI12"/>
    <mergeCell ref="BZ11:CE12"/>
    <mergeCell ref="CF11:CW11"/>
    <mergeCell ref="CX11:DU11"/>
    <mergeCell ref="DV11:EA12"/>
    <mergeCell ref="AM10:AR12"/>
    <mergeCell ref="AS10:AX12"/>
    <mergeCell ref="AY10:BD12"/>
    <mergeCell ref="BE10:BK12"/>
    <mergeCell ref="BL10:BR12"/>
    <mergeCell ref="BS10:BY12"/>
    <mergeCell ref="A10:F12"/>
    <mergeCell ref="G10:L12"/>
    <mergeCell ref="M10:R12"/>
    <mergeCell ref="S10:Z12"/>
    <mergeCell ref="AA10:AF12"/>
    <mergeCell ref="AG10:AL12"/>
    <mergeCell ref="A1:FK1"/>
    <mergeCell ref="A3:FK3"/>
    <mergeCell ref="CD4:CP4"/>
    <mergeCell ref="AP6:DV6"/>
    <mergeCell ref="AP7:DV7"/>
    <mergeCell ref="A9:BD9"/>
    <mergeCell ref="BE9:EI9"/>
    <mergeCell ref="EJ9:EO12"/>
    <mergeCell ref="EP9:FE10"/>
    <mergeCell ref="FF9:FK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12"/>
  <sheetViews>
    <sheetView view="pageBreakPreview" zoomScaleSheetLayoutView="100" zoomScalePageLayoutView="0" workbookViewId="0" topLeftCell="A1">
      <selection activeCell="A14" sqref="A14:IV15"/>
    </sheetView>
  </sheetViews>
  <sheetFormatPr defaultColWidth="0.85546875" defaultRowHeight="12.75"/>
  <cols>
    <col min="1" max="16384" width="0.85546875" style="94" customWidth="1"/>
  </cols>
  <sheetData>
    <row r="1" s="88" customFormat="1" ht="15.75">
      <c r="CV1" s="89" t="s">
        <v>154</v>
      </c>
    </row>
    <row r="2" s="88" customFormat="1" ht="15.75"/>
    <row r="3" spans="1:100" s="88" customFormat="1" ht="32.25" customHeight="1">
      <c r="A3" s="223" t="s">
        <v>163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/>
      <c r="BZ3" s="223"/>
      <c r="CA3" s="223"/>
      <c r="CB3" s="223"/>
      <c r="CC3" s="223"/>
      <c r="CD3" s="223"/>
      <c r="CE3" s="223"/>
      <c r="CF3" s="223"/>
      <c r="CG3" s="223"/>
      <c r="CH3" s="223"/>
      <c r="CI3" s="223"/>
      <c r="CJ3" s="223"/>
      <c r="CK3" s="223"/>
      <c r="CL3" s="223"/>
      <c r="CM3" s="223"/>
      <c r="CN3" s="223"/>
      <c r="CO3" s="223"/>
      <c r="CP3" s="223"/>
      <c r="CQ3" s="223"/>
      <c r="CR3" s="223"/>
      <c r="CS3" s="223"/>
      <c r="CT3" s="223"/>
      <c r="CU3" s="223"/>
      <c r="CV3" s="223"/>
    </row>
    <row r="4" s="88" customFormat="1" ht="9" customHeight="1"/>
    <row r="5" spans="1:100" s="88" customFormat="1" ht="15.75">
      <c r="A5" s="224" t="s">
        <v>164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</row>
    <row r="6" spans="1:100" s="88" customFormat="1" ht="15.75">
      <c r="A6" s="225" t="s">
        <v>66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</row>
    <row r="7" ht="21" customHeight="1"/>
    <row r="8" spans="1:100" s="90" customFormat="1" ht="15">
      <c r="A8" s="99"/>
      <c r="B8" s="226" t="s">
        <v>148</v>
      </c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7"/>
      <c r="AO8" s="227"/>
      <c r="AP8" s="227"/>
      <c r="AQ8" s="227"/>
      <c r="AR8" s="227"/>
      <c r="AS8" s="227"/>
      <c r="AT8" s="227"/>
      <c r="AU8" s="109" t="s">
        <v>149</v>
      </c>
      <c r="AV8" s="109"/>
      <c r="AW8" s="109"/>
      <c r="AX8" s="109"/>
      <c r="AY8" s="109"/>
      <c r="AZ8" s="109"/>
      <c r="BA8" s="109"/>
      <c r="BB8" s="109"/>
      <c r="BC8" s="109"/>
      <c r="BD8" s="109"/>
      <c r="BE8" s="110"/>
      <c r="BF8" s="111"/>
      <c r="BG8" s="219">
        <f>'Форма 1.1.'!BG22:CV22</f>
        <v>73517</v>
      </c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19"/>
      <c r="CE8" s="219"/>
      <c r="CF8" s="219"/>
      <c r="CG8" s="219"/>
      <c r="CH8" s="219"/>
      <c r="CI8" s="219"/>
      <c r="CJ8" s="219"/>
      <c r="CK8" s="219"/>
      <c r="CL8" s="219"/>
      <c r="CM8" s="219"/>
      <c r="CN8" s="219"/>
      <c r="CO8" s="219"/>
      <c r="CP8" s="219"/>
      <c r="CQ8" s="219"/>
      <c r="CR8" s="219"/>
      <c r="CS8" s="219"/>
      <c r="CT8" s="219"/>
      <c r="CU8" s="219"/>
      <c r="CV8" s="220"/>
    </row>
    <row r="9" spans="1:100" ht="15">
      <c r="A9" s="112"/>
      <c r="B9" s="94" t="s">
        <v>150</v>
      </c>
      <c r="BE9" s="113"/>
      <c r="BF9" s="114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  <c r="CV9" s="222"/>
    </row>
    <row r="10" spans="1:100" s="90" customFormat="1" ht="16.5" customHeight="1">
      <c r="A10" s="97"/>
      <c r="B10" s="211" t="s">
        <v>151</v>
      </c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2"/>
      <c r="BF10" s="99"/>
      <c r="BG10" s="219">
        <f>SUM('Форма 1.1.'!AC11:BF22)</f>
        <v>240</v>
      </c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19"/>
      <c r="CE10" s="219"/>
      <c r="CF10" s="219"/>
      <c r="CG10" s="219"/>
      <c r="CH10" s="219"/>
      <c r="CI10" s="219"/>
      <c r="CJ10" s="219"/>
      <c r="CK10" s="219"/>
      <c r="CL10" s="219"/>
      <c r="CM10" s="219"/>
      <c r="CN10" s="219"/>
      <c r="CO10" s="219"/>
      <c r="CP10" s="219"/>
      <c r="CQ10" s="219"/>
      <c r="CR10" s="219"/>
      <c r="CS10" s="219"/>
      <c r="CT10" s="219"/>
      <c r="CU10" s="219"/>
      <c r="CV10" s="220"/>
    </row>
    <row r="11" spans="1:100" s="90" customFormat="1" ht="15.75" customHeight="1">
      <c r="A11" s="101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4"/>
      <c r="BF11" s="103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1"/>
      <c r="CP11" s="221"/>
      <c r="CQ11" s="221"/>
      <c r="CR11" s="221"/>
      <c r="CS11" s="221"/>
      <c r="CT11" s="221"/>
      <c r="CU11" s="221"/>
      <c r="CV11" s="222"/>
    </row>
    <row r="12" spans="1:100" s="90" customFormat="1" ht="31.5" customHeight="1">
      <c r="A12" s="101"/>
      <c r="B12" s="215" t="s">
        <v>152</v>
      </c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6"/>
      <c r="BF12" s="115"/>
      <c r="BG12" s="217">
        <f>BG10/BG8</f>
        <v>0.0032645510562182897</v>
      </c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8"/>
    </row>
    <row r="14" ht="3" customHeight="1"/>
  </sheetData>
  <sheetProtection/>
  <mergeCells count="10">
    <mergeCell ref="B10:BE11"/>
    <mergeCell ref="B12:BE12"/>
    <mergeCell ref="BG12:CV12"/>
    <mergeCell ref="BG10:CV11"/>
    <mergeCell ref="BG8:CV9"/>
    <mergeCell ref="A3:CV3"/>
    <mergeCell ref="A5:CV5"/>
    <mergeCell ref="A6:CV6"/>
    <mergeCell ref="B8:AM8"/>
    <mergeCell ref="AN8:AT8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="60" zoomScalePageLayoutView="0" workbookViewId="0" topLeftCell="A28">
      <selection activeCell="A43" sqref="A43:IV43"/>
    </sheetView>
  </sheetViews>
  <sheetFormatPr defaultColWidth="9.140625" defaultRowHeight="12.75"/>
  <cols>
    <col min="1" max="1" width="62.421875" style="0" customWidth="1"/>
    <col min="2" max="3" width="10.140625" style="0" bestFit="1" customWidth="1"/>
    <col min="4" max="4" width="9.28125" style="0" bestFit="1" customWidth="1"/>
    <col min="5" max="5" width="12.00390625" style="0" customWidth="1"/>
    <col min="6" max="6" width="11.57421875" style="0" customWidth="1"/>
  </cols>
  <sheetData>
    <row r="1" spans="5:6" ht="15.75">
      <c r="E1" s="228" t="s">
        <v>155</v>
      </c>
      <c r="F1" s="228"/>
    </row>
    <row r="2" spans="1:6" ht="12.75">
      <c r="A2" s="33"/>
      <c r="B2" s="33"/>
      <c r="C2" s="33"/>
      <c r="D2" s="32"/>
      <c r="E2" s="32"/>
      <c r="F2" s="32"/>
    </row>
    <row r="3" spans="1:6" ht="14.25">
      <c r="A3" s="229" t="s">
        <v>79</v>
      </c>
      <c r="B3" s="229"/>
      <c r="C3" s="229"/>
      <c r="D3" s="229"/>
      <c r="E3" s="229"/>
      <c r="F3" s="229"/>
    </row>
    <row r="4" spans="1:6" ht="14.25">
      <c r="A4" s="71"/>
      <c r="B4" s="71"/>
      <c r="C4" s="71"/>
      <c r="D4" s="71"/>
      <c r="E4" s="71"/>
      <c r="F4" s="71"/>
    </row>
    <row r="5" spans="1:6" ht="15.75">
      <c r="A5" s="230" t="s">
        <v>78</v>
      </c>
      <c r="B5" s="230"/>
      <c r="C5" s="230"/>
      <c r="D5" s="230"/>
      <c r="E5" s="230"/>
      <c r="F5" s="230"/>
    </row>
    <row r="6" spans="1:6" ht="12.75">
      <c r="A6" s="231" t="s">
        <v>66</v>
      </c>
      <c r="B6" s="231"/>
      <c r="C6" s="231"/>
      <c r="D6" s="231"/>
      <c r="E6" s="231"/>
      <c r="F6" s="231"/>
    </row>
    <row r="7" spans="1:6" ht="13.5" thickBot="1">
      <c r="A7" s="78"/>
      <c r="B7" s="75"/>
      <c r="C7" s="75"/>
      <c r="D7" s="75"/>
      <c r="E7" s="75"/>
      <c r="F7" s="75"/>
    </row>
    <row r="8" spans="1:6" ht="12.75">
      <c r="A8" s="232" t="s">
        <v>0</v>
      </c>
      <c r="B8" s="234" t="s">
        <v>77</v>
      </c>
      <c r="C8" s="234"/>
      <c r="D8" s="234"/>
      <c r="E8" s="234"/>
      <c r="F8" s="235"/>
    </row>
    <row r="9" spans="1:6" ht="12.75">
      <c r="A9" s="233"/>
      <c r="B9" s="236" t="s">
        <v>1</v>
      </c>
      <c r="C9" s="236"/>
      <c r="D9" s="237" t="s">
        <v>2</v>
      </c>
      <c r="E9" s="237" t="s">
        <v>3</v>
      </c>
      <c r="F9" s="239" t="s">
        <v>4</v>
      </c>
    </row>
    <row r="10" spans="1:6" ht="12.75">
      <c r="A10" s="233"/>
      <c r="B10" s="66" t="s">
        <v>5</v>
      </c>
      <c r="C10" s="66" t="s">
        <v>6</v>
      </c>
      <c r="D10" s="238"/>
      <c r="E10" s="237"/>
      <c r="F10" s="239"/>
    </row>
    <row r="11" spans="1:6" ht="15.75">
      <c r="A11" s="67">
        <v>1</v>
      </c>
      <c r="B11" s="68">
        <v>2</v>
      </c>
      <c r="C11" s="68">
        <v>3</v>
      </c>
      <c r="D11" s="69">
        <v>4</v>
      </c>
      <c r="E11" s="69">
        <v>5</v>
      </c>
      <c r="F11" s="70">
        <v>6</v>
      </c>
    </row>
    <row r="12" spans="1:6" ht="38.25">
      <c r="A12" s="3" t="s">
        <v>7</v>
      </c>
      <c r="B12" s="27"/>
      <c r="C12" s="28" t="s">
        <v>8</v>
      </c>
      <c r="D12" s="22" t="s">
        <v>8</v>
      </c>
      <c r="E12" s="22" t="s">
        <v>8</v>
      </c>
      <c r="F12" s="26">
        <f>(F14+F15)/2</f>
        <v>2</v>
      </c>
    </row>
    <row r="13" spans="1:6" ht="15.75">
      <c r="A13" s="3" t="s">
        <v>9</v>
      </c>
      <c r="B13" s="8"/>
      <c r="C13" s="9"/>
      <c r="D13" s="10"/>
      <c r="E13" s="10"/>
      <c r="F13" s="16"/>
    </row>
    <row r="14" spans="1:6" ht="38.25">
      <c r="A14" s="4" t="s">
        <v>10</v>
      </c>
      <c r="B14" s="18">
        <v>1</v>
      </c>
      <c r="C14" s="18">
        <v>1</v>
      </c>
      <c r="D14" s="25">
        <f>IF(C14=0,IF(B14=0,100,120),B14/C14*100)</f>
        <v>100</v>
      </c>
      <c r="E14" s="25" t="s">
        <v>11</v>
      </c>
      <c r="F14" s="26">
        <f>IF(OR(AND(D14&lt;80,E14="прямая"),AND(D14&gt;120,E14="обратная")),3,IF(AND(D14&gt;=80,D14&lt;=120),2,1))</f>
        <v>2</v>
      </c>
    </row>
    <row r="15" spans="1:6" ht="38.25">
      <c r="A15" s="4" t="s">
        <v>12</v>
      </c>
      <c r="B15" s="21">
        <f>SUM(B17:B20)</f>
        <v>30</v>
      </c>
      <c r="C15" s="22">
        <f>SUM(C17:C20)</f>
        <v>32</v>
      </c>
      <c r="D15" s="25">
        <f>IF(C15=0,IF(B15=0,100,120),B15/C15*100)</f>
        <v>93.75</v>
      </c>
      <c r="E15" s="25" t="s">
        <v>11</v>
      </c>
      <c r="F15" s="26">
        <f>IF(OR(AND(D15&lt;80,E15="прямая"),AND(D15&gt;120,E15="обратная")),3,IF(AND(D15&gt;=80,D15&lt;=120),2,1))</f>
        <v>2</v>
      </c>
    </row>
    <row r="16" spans="1:6" ht="15.75">
      <c r="A16" s="4" t="s">
        <v>13</v>
      </c>
      <c r="B16" s="14"/>
      <c r="C16" s="15"/>
      <c r="D16" s="11"/>
      <c r="E16" s="11"/>
      <c r="F16" s="17"/>
    </row>
    <row r="17" spans="1:6" ht="25.5">
      <c r="A17" s="3" t="s">
        <v>14</v>
      </c>
      <c r="B17" s="19">
        <v>1</v>
      </c>
      <c r="C17" s="20">
        <v>1</v>
      </c>
      <c r="D17" s="11"/>
      <c r="E17" s="11"/>
      <c r="F17" s="16"/>
    </row>
    <row r="18" spans="1:6" ht="38.25">
      <c r="A18" s="3" t="s">
        <v>15</v>
      </c>
      <c r="B18" s="19">
        <v>1</v>
      </c>
      <c r="C18" s="20">
        <v>1</v>
      </c>
      <c r="D18" s="11"/>
      <c r="E18" s="11"/>
      <c r="F18" s="16"/>
    </row>
    <row r="19" spans="1:6" ht="25.5">
      <c r="A19" s="3" t="s">
        <v>16</v>
      </c>
      <c r="B19" s="19">
        <v>18</v>
      </c>
      <c r="C19" s="20">
        <v>20</v>
      </c>
      <c r="D19" s="11"/>
      <c r="E19" s="11"/>
      <c r="F19" s="16"/>
    </row>
    <row r="20" spans="1:6" ht="38.25">
      <c r="A20" s="3" t="s">
        <v>17</v>
      </c>
      <c r="B20" s="19">
        <v>10</v>
      </c>
      <c r="C20" s="20">
        <v>10</v>
      </c>
      <c r="D20" s="11"/>
      <c r="E20" s="11"/>
      <c r="F20" s="16"/>
    </row>
    <row r="21" spans="1:6" ht="15.75">
      <c r="A21" s="4"/>
      <c r="B21" s="14"/>
      <c r="C21" s="15"/>
      <c r="D21" s="11"/>
      <c r="E21" s="11"/>
      <c r="F21" s="17"/>
    </row>
    <row r="22" spans="1:6" ht="25.5">
      <c r="A22" s="3" t="s">
        <v>18</v>
      </c>
      <c r="B22" s="64"/>
      <c r="C22" s="22"/>
      <c r="D22" s="22"/>
      <c r="E22" s="22"/>
      <c r="F22" s="26">
        <f>(F24+F25+F26)/3</f>
        <v>2</v>
      </c>
    </row>
    <row r="23" spans="1:6" ht="15.75">
      <c r="A23" s="3" t="s">
        <v>19</v>
      </c>
      <c r="B23" s="14"/>
      <c r="C23" s="15"/>
      <c r="D23" s="11"/>
      <c r="E23" s="11"/>
      <c r="F23" s="17"/>
    </row>
    <row r="24" spans="1:6" ht="38.25">
      <c r="A24" s="3" t="s">
        <v>20</v>
      </c>
      <c r="B24" s="19">
        <v>1</v>
      </c>
      <c r="C24" s="20">
        <v>1</v>
      </c>
      <c r="D24" s="25">
        <f aca="true" t="shared" si="0" ref="D24:D30">IF(C24=0,IF(B24=0,100,120),B24/C24*100)</f>
        <v>100</v>
      </c>
      <c r="E24" s="25" t="s">
        <v>11</v>
      </c>
      <c r="F24" s="26">
        <f>IF(OR(AND(D24&lt;80,E24="прямая"),AND(D24&gt;120,E24="обратная")),3,IF(AND(D24&gt;=80,D24&lt;=120),2,1))</f>
        <v>2</v>
      </c>
    </row>
    <row r="25" spans="1:6" ht="38.25">
      <c r="A25" s="4" t="s">
        <v>21</v>
      </c>
      <c r="B25" s="19">
        <v>1</v>
      </c>
      <c r="C25" s="20">
        <v>1</v>
      </c>
      <c r="D25" s="25">
        <f t="shared" si="0"/>
        <v>100</v>
      </c>
      <c r="E25" s="25" t="s">
        <v>11</v>
      </c>
      <c r="F25" s="26">
        <f>IF(OR(AND(D25&lt;80,E25="прямая"),AND(D25&gt;120,E25="обратная")),3,IF(AND(D25&gt;=80,D25&lt;=120),2,1))</f>
        <v>2</v>
      </c>
    </row>
    <row r="26" spans="1:6" ht="38.25">
      <c r="A26" s="4" t="s">
        <v>22</v>
      </c>
      <c r="B26" s="19">
        <v>0</v>
      </c>
      <c r="C26" s="20">
        <v>0</v>
      </c>
      <c r="D26" s="25">
        <f t="shared" si="0"/>
        <v>100</v>
      </c>
      <c r="E26" s="25" t="s">
        <v>11</v>
      </c>
      <c r="F26" s="26">
        <f>IF(OR(AND(D26&lt;80,E26="прямая"),AND(D26&gt;120,E26="обратная")),3,IF(AND(D26&gt;=80,D26&lt;=120),2,1))</f>
        <v>2</v>
      </c>
    </row>
    <row r="27" spans="1:6" ht="15.75">
      <c r="A27" s="3"/>
      <c r="B27" s="12"/>
      <c r="C27" s="13"/>
      <c r="D27" s="11"/>
      <c r="E27" s="11"/>
      <c r="F27" s="16"/>
    </row>
    <row r="28" spans="1:6" ht="38.25">
      <c r="A28" s="3" t="s">
        <v>23</v>
      </c>
      <c r="B28" s="19">
        <v>1</v>
      </c>
      <c r="C28" s="20">
        <v>1</v>
      </c>
      <c r="D28" s="25">
        <f t="shared" si="0"/>
        <v>100</v>
      </c>
      <c r="E28" s="25" t="s">
        <v>11</v>
      </c>
      <c r="F28" s="26">
        <f>IF(OR(AND(D28&lt;80,E28="прямая"),AND(D28&gt;120,E28="обратная")),3,IF(AND(D28&gt;=80,D28&lt;=120),2,1))</f>
        <v>2</v>
      </c>
    </row>
    <row r="29" spans="1:6" ht="15.75">
      <c r="A29" s="3"/>
      <c r="B29" s="12"/>
      <c r="C29" s="13"/>
      <c r="D29" s="11"/>
      <c r="E29" s="11"/>
      <c r="F29" s="16"/>
    </row>
    <row r="30" spans="1:6" ht="51">
      <c r="A30" s="3" t="s">
        <v>24</v>
      </c>
      <c r="B30" s="19">
        <v>1</v>
      </c>
      <c r="C30" s="20">
        <v>1</v>
      </c>
      <c r="D30" s="25">
        <f t="shared" si="0"/>
        <v>100</v>
      </c>
      <c r="E30" s="25" t="s">
        <v>11</v>
      </c>
      <c r="F30" s="26">
        <f>IF(OR(AND(D30&lt;80,E30="прямая"),AND(D30&gt;120,E30="обратная")),3,IF(AND(D30&gt;=80,D30&lt;=120),2,1))</f>
        <v>2</v>
      </c>
    </row>
    <row r="31" spans="1:6" ht="15.75">
      <c r="A31" s="3"/>
      <c r="B31" s="14"/>
      <c r="C31" s="15"/>
      <c r="D31" s="11"/>
      <c r="E31" s="11"/>
      <c r="F31" s="16"/>
    </row>
    <row r="32" spans="1:6" ht="38.25">
      <c r="A32" s="3" t="s">
        <v>25</v>
      </c>
      <c r="B32" s="21" t="s">
        <v>8</v>
      </c>
      <c r="C32" s="22" t="s">
        <v>8</v>
      </c>
      <c r="D32" s="25" t="s">
        <v>8</v>
      </c>
      <c r="E32" s="25" t="s">
        <v>8</v>
      </c>
      <c r="F32" s="26">
        <f>F34/1</f>
        <v>2</v>
      </c>
    </row>
    <row r="33" spans="1:6" ht="15.75">
      <c r="A33" s="3" t="s">
        <v>26</v>
      </c>
      <c r="B33" s="14"/>
      <c r="C33" s="15"/>
      <c r="D33" s="11"/>
      <c r="E33" s="11"/>
      <c r="F33" s="17"/>
    </row>
    <row r="34" spans="1:6" ht="51">
      <c r="A34" s="4" t="s">
        <v>27</v>
      </c>
      <c r="B34" s="23">
        <v>0</v>
      </c>
      <c r="C34" s="18">
        <v>0</v>
      </c>
      <c r="D34" s="25">
        <f>IF(C34=0,IF(B34=0,100,120),B34/C34*100)</f>
        <v>100</v>
      </c>
      <c r="E34" s="25" t="s">
        <v>28</v>
      </c>
      <c r="F34" s="26">
        <f>IF(OR(AND(D34&lt;80,E34="прямая"),AND(D34&gt;120,E34="обратная")),3,IF(AND(D34&gt;=80,D34&lt;=120),2,1))</f>
        <v>2</v>
      </c>
    </row>
    <row r="35" spans="1:6" ht="38.25">
      <c r="A35" s="3" t="s">
        <v>29</v>
      </c>
      <c r="B35" s="21"/>
      <c r="C35" s="22"/>
      <c r="D35" s="22"/>
      <c r="E35" s="22"/>
      <c r="F35" s="26">
        <f>(F37+F38)/2</f>
        <v>2</v>
      </c>
    </row>
    <row r="36" spans="1:6" ht="15.75">
      <c r="A36" s="3" t="s">
        <v>9</v>
      </c>
      <c r="B36" s="12"/>
      <c r="C36" s="13"/>
      <c r="D36" s="11"/>
      <c r="E36" s="11"/>
      <c r="F36" s="16"/>
    </row>
    <row r="37" spans="1:6" ht="38.25">
      <c r="A37" s="4" t="s">
        <v>30</v>
      </c>
      <c r="B37" s="18">
        <v>0</v>
      </c>
      <c r="C37" s="24">
        <v>0</v>
      </c>
      <c r="D37" s="25">
        <f>IF(C37=0,IF(B37=0,100,120),B37/C37*100)</f>
        <v>100</v>
      </c>
      <c r="E37" s="25" t="s">
        <v>28</v>
      </c>
      <c r="F37" s="26">
        <f>IF(OR(AND(D37&lt;80,E37="прямая"),AND(D37&gt;120,E37="обратная")),3,IF(AND(D37&gt;=80,D37&lt;=120),2,1))</f>
        <v>2</v>
      </c>
    </row>
    <row r="38" spans="1:6" ht="63.75">
      <c r="A38" s="4" t="s">
        <v>71</v>
      </c>
      <c r="B38" s="19">
        <v>0</v>
      </c>
      <c r="C38" s="20">
        <v>0</v>
      </c>
      <c r="D38" s="25">
        <f>IF(C38=0,IF(B38=0,100,120),B38/C38*100)</f>
        <v>100</v>
      </c>
      <c r="E38" s="25" t="s">
        <v>28</v>
      </c>
      <c r="F38" s="26">
        <f>IF(OR(AND(D38&lt;80,E38="прямая"),AND(D38&gt;120,E38="обратная")),3,IF(AND(D38&gt;=80,D38&lt;=120),2,1))</f>
        <v>2</v>
      </c>
    </row>
    <row r="39" spans="1:6" ht="16.5" thickBot="1">
      <c r="A39" s="5" t="s">
        <v>31</v>
      </c>
      <c r="B39" s="29"/>
      <c r="C39" s="29"/>
      <c r="D39" s="29"/>
      <c r="E39" s="29"/>
      <c r="F39" s="38">
        <f>(F12+F22+F28+F30+F34+F35)/6</f>
        <v>2</v>
      </c>
    </row>
  </sheetData>
  <sheetProtection/>
  <protectedRanges>
    <protectedRange sqref="B14:C38" name="Диапазон1_1"/>
  </protectedRanges>
  <mergeCells count="10">
    <mergeCell ref="E1:F1"/>
    <mergeCell ref="A3:F3"/>
    <mergeCell ref="A5:F5"/>
    <mergeCell ref="A6:F6"/>
    <mergeCell ref="A8:A10"/>
    <mergeCell ref="B8:F8"/>
    <mergeCell ref="B9:C9"/>
    <mergeCell ref="D9:D10"/>
    <mergeCell ref="E9:E10"/>
    <mergeCell ref="F9:F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="60" zoomScalePageLayoutView="0" workbookViewId="0" topLeftCell="A31">
      <selection activeCell="A44" sqref="A44:IV44"/>
    </sheetView>
  </sheetViews>
  <sheetFormatPr defaultColWidth="9.140625" defaultRowHeight="12.75"/>
  <cols>
    <col min="1" max="1" width="62.140625" style="0" customWidth="1"/>
    <col min="5" max="5" width="12.28125" style="0" customWidth="1"/>
    <col min="6" max="6" width="11.8515625" style="0" customWidth="1"/>
  </cols>
  <sheetData>
    <row r="1" spans="5:6" ht="15.75">
      <c r="E1" s="228" t="s">
        <v>156</v>
      </c>
      <c r="F1" s="228"/>
    </row>
    <row r="2" spans="1:6" ht="12.75">
      <c r="A2" s="33"/>
      <c r="B2" s="52"/>
      <c r="C2" s="33"/>
      <c r="D2" s="32"/>
      <c r="E2" s="240"/>
      <c r="F2" s="240"/>
    </row>
    <row r="3" spans="1:6" ht="14.25">
      <c r="A3" s="241" t="s">
        <v>80</v>
      </c>
      <c r="B3" s="241"/>
      <c r="C3" s="241"/>
      <c r="D3" s="241"/>
      <c r="E3" s="241"/>
      <c r="F3" s="241"/>
    </row>
    <row r="4" spans="1:6" ht="14.25">
      <c r="A4" s="71"/>
      <c r="B4" s="71"/>
      <c r="C4" s="71"/>
      <c r="D4" s="71"/>
      <c r="E4" s="71"/>
      <c r="F4" s="71"/>
    </row>
    <row r="5" spans="1:6" ht="15.75">
      <c r="A5" s="230" t="s">
        <v>78</v>
      </c>
      <c r="B5" s="230"/>
      <c r="C5" s="230"/>
      <c r="D5" s="230"/>
      <c r="E5" s="230"/>
      <c r="F5" s="230"/>
    </row>
    <row r="6" spans="1:6" ht="12.75">
      <c r="A6" s="231" t="s">
        <v>66</v>
      </c>
      <c r="B6" s="231"/>
      <c r="C6" s="231"/>
      <c r="D6" s="231"/>
      <c r="E6" s="231"/>
      <c r="F6" s="231"/>
    </row>
    <row r="7" spans="1:6" ht="13.5" thickBot="1">
      <c r="A7" s="72"/>
      <c r="B7" s="73"/>
      <c r="C7" s="74"/>
      <c r="D7" s="75"/>
      <c r="E7" s="75"/>
      <c r="F7" s="75"/>
    </row>
    <row r="8" spans="1:6" ht="12.75">
      <c r="A8" s="232" t="s">
        <v>0</v>
      </c>
      <c r="B8" s="242" t="s">
        <v>77</v>
      </c>
      <c r="C8" s="242"/>
      <c r="D8" s="242"/>
      <c r="E8" s="242"/>
      <c r="F8" s="243"/>
    </row>
    <row r="9" spans="1:6" ht="12.75">
      <c r="A9" s="233"/>
      <c r="B9" s="236" t="s">
        <v>1</v>
      </c>
      <c r="C9" s="236"/>
      <c r="D9" s="237" t="s">
        <v>2</v>
      </c>
      <c r="E9" s="237" t="s">
        <v>3</v>
      </c>
      <c r="F9" s="239" t="s">
        <v>4</v>
      </c>
    </row>
    <row r="10" spans="1:6" ht="12.75">
      <c r="A10" s="233"/>
      <c r="B10" s="76" t="s">
        <v>5</v>
      </c>
      <c r="C10" s="66" t="s">
        <v>6</v>
      </c>
      <c r="D10" s="238"/>
      <c r="E10" s="237"/>
      <c r="F10" s="239"/>
    </row>
    <row r="11" spans="1:6" ht="15.75">
      <c r="A11" s="67">
        <v>1</v>
      </c>
      <c r="B11" s="77">
        <v>2</v>
      </c>
      <c r="C11" s="68">
        <v>3</v>
      </c>
      <c r="D11" s="69">
        <v>4</v>
      </c>
      <c r="E11" s="69">
        <v>5</v>
      </c>
      <c r="F11" s="70">
        <v>6</v>
      </c>
    </row>
    <row r="12" spans="1:6" ht="63.75">
      <c r="A12" s="4" t="s">
        <v>73</v>
      </c>
      <c r="B12" s="21" t="s">
        <v>8</v>
      </c>
      <c r="C12" s="22" t="s">
        <v>8</v>
      </c>
      <c r="D12" s="39" t="s">
        <v>8</v>
      </c>
      <c r="E12" s="22" t="s">
        <v>8</v>
      </c>
      <c r="F12" s="26">
        <f>(F14+F15)/2</f>
        <v>1.5</v>
      </c>
    </row>
    <row r="13" spans="1:6" ht="12.75">
      <c r="A13" s="4" t="s">
        <v>9</v>
      </c>
      <c r="B13" s="40"/>
      <c r="C13" s="41"/>
      <c r="D13" s="42"/>
      <c r="E13" s="43"/>
      <c r="F13" s="44"/>
    </row>
    <row r="14" spans="1:6" ht="36" customHeight="1">
      <c r="A14" s="4" t="s">
        <v>32</v>
      </c>
      <c r="B14" s="34">
        <v>20</v>
      </c>
      <c r="C14" s="34">
        <v>30</v>
      </c>
      <c r="D14" s="25">
        <f>IF(C14=0,IF(B14=0,100,120),B14/C14*100)</f>
        <v>66.66666666666666</v>
      </c>
      <c r="E14" s="22" t="s">
        <v>28</v>
      </c>
      <c r="F14" s="26">
        <f>IF(OR(AND(D14&lt;80,E14="прямая"),AND(D14&gt;120,E14="обратная")),3,IF(AND(D14&gt;=80,D14&lt;=120),2,1))</f>
        <v>1</v>
      </c>
    </row>
    <row r="15" spans="1:6" ht="42.75" customHeight="1">
      <c r="A15" s="4" t="s">
        <v>33</v>
      </c>
      <c r="B15" s="34">
        <v>160</v>
      </c>
      <c r="C15" s="34">
        <v>182</v>
      </c>
      <c r="D15" s="25">
        <f>IF(C15=0,IF(B15=0,100,120),B15/C15*100)</f>
        <v>87.91208791208791</v>
      </c>
      <c r="E15" s="22" t="s">
        <v>28</v>
      </c>
      <c r="F15" s="26">
        <f>IF(OR(AND(D15&lt;80,E15="прямая"),AND(D15&gt;120,E15="обратная")),3,IF(AND(D15&gt;=80,D15&lt;=120),2,1))</f>
        <v>2</v>
      </c>
    </row>
    <row r="16" spans="1:6" ht="15.75">
      <c r="A16" s="4"/>
      <c r="B16" s="45"/>
      <c r="C16" s="13"/>
      <c r="D16" s="10"/>
      <c r="E16" s="10"/>
      <c r="F16" s="46"/>
    </row>
    <row r="17" spans="1:6" ht="25.5">
      <c r="A17" s="4" t="s">
        <v>34</v>
      </c>
      <c r="B17" s="21" t="s">
        <v>8</v>
      </c>
      <c r="C17" s="22" t="s">
        <v>8</v>
      </c>
      <c r="D17" s="22" t="s">
        <v>8</v>
      </c>
      <c r="E17" s="22" t="s">
        <v>8</v>
      </c>
      <c r="F17" s="26">
        <f>(F19+F20+F23)/3</f>
        <v>0.4166666666666667</v>
      </c>
    </row>
    <row r="18" spans="1:6" ht="12.75">
      <c r="A18" s="4" t="s">
        <v>9</v>
      </c>
      <c r="B18" s="47"/>
      <c r="C18" s="41"/>
      <c r="D18" s="43"/>
      <c r="E18" s="43"/>
      <c r="F18" s="44"/>
    </row>
    <row r="19" spans="1:6" ht="38.25">
      <c r="A19" s="4" t="s">
        <v>35</v>
      </c>
      <c r="B19" s="34">
        <v>18</v>
      </c>
      <c r="C19" s="34">
        <v>30</v>
      </c>
      <c r="D19" s="25">
        <f>IF(C19=0,IF(B19=0,100,120),B19/C19*100)</f>
        <v>60</v>
      </c>
      <c r="E19" s="22" t="s">
        <v>28</v>
      </c>
      <c r="F19" s="26">
        <f>IF(OR(AND(D19&lt;80,E19="прямая"),AND(D19&gt;120,E19="обратная")),0.75,IF(AND(D19&gt;=80,D19&lt;=120),0.5,0.25))</f>
        <v>0.25</v>
      </c>
    </row>
    <row r="20" spans="1:6" ht="25.5">
      <c r="A20" s="4" t="s">
        <v>36</v>
      </c>
      <c r="B20" s="21" t="s">
        <v>8</v>
      </c>
      <c r="C20" s="22" t="s">
        <v>8</v>
      </c>
      <c r="D20" s="39" t="s">
        <v>8</v>
      </c>
      <c r="E20" s="22" t="s">
        <v>8</v>
      </c>
      <c r="F20" s="26">
        <f>(F21+F22)/2</f>
        <v>0.5</v>
      </c>
    </row>
    <row r="21" spans="1:6" ht="38.25">
      <c r="A21" s="4" t="s">
        <v>37</v>
      </c>
      <c r="B21" s="34">
        <v>5</v>
      </c>
      <c r="C21" s="34">
        <v>5</v>
      </c>
      <c r="D21" s="25">
        <f>IF(C21=0,IF(B21=0,100,120),B21/C21*100)</f>
        <v>100</v>
      </c>
      <c r="E21" s="22" t="s">
        <v>28</v>
      </c>
      <c r="F21" s="26">
        <f>IF(OR(AND(D21&lt;80,E21="прямая"),AND(D21&gt;120,E21="обратная")),0.75,IF(AND(D21&gt;=80,D21&lt;=120),0.5,0.25))</f>
        <v>0.5</v>
      </c>
    </row>
    <row r="22" spans="1:6" ht="15.75">
      <c r="A22" s="4" t="s">
        <v>38</v>
      </c>
      <c r="B22" s="34">
        <v>7</v>
      </c>
      <c r="C22" s="34">
        <v>7</v>
      </c>
      <c r="D22" s="25">
        <f>IF(C22=0,IF(B22=0,100,120),B22/C22*100)</f>
        <v>100</v>
      </c>
      <c r="E22" s="22" t="s">
        <v>28</v>
      </c>
      <c r="F22" s="26">
        <f>IF(OR(AND(D22&lt;80,E22="прямая"),AND(D22&gt;120,E22="обратная")),0.75,IF(AND(D22&gt;=80,D22&lt;=120),0.5,0.25))</f>
        <v>0.5</v>
      </c>
    </row>
    <row r="23" spans="1:6" ht="63.75">
      <c r="A23" s="4" t="s">
        <v>74</v>
      </c>
      <c r="B23" s="34">
        <v>0</v>
      </c>
      <c r="C23" s="20">
        <v>0</v>
      </c>
      <c r="D23" s="25">
        <f>IF(C23=0,IF(B23=0,100,120),B23/C23*100)</f>
        <v>100</v>
      </c>
      <c r="E23" s="22" t="s">
        <v>28</v>
      </c>
      <c r="F23" s="35">
        <f>IF(OR(AND(D23&lt;80,E23="прямая"),AND(D23&gt;120,E23="обратная")),0.75,IF(AND(D23&gt;=80,D23&lt;=120),0.5,0.25))</f>
        <v>0.5</v>
      </c>
    </row>
    <row r="24" spans="1:6" ht="12.75">
      <c r="A24" s="4"/>
      <c r="B24" s="40"/>
      <c r="C24" s="41"/>
      <c r="D24" s="43"/>
      <c r="E24" s="43"/>
      <c r="F24" s="48"/>
    </row>
    <row r="25" spans="1:6" ht="25.5">
      <c r="A25" s="4" t="s">
        <v>39</v>
      </c>
      <c r="B25" s="21" t="s">
        <v>8</v>
      </c>
      <c r="C25" s="22" t="s">
        <v>8</v>
      </c>
      <c r="D25" s="22" t="s">
        <v>8</v>
      </c>
      <c r="E25" s="22" t="s">
        <v>8</v>
      </c>
      <c r="F25" s="35">
        <f>F27</f>
        <v>0.2</v>
      </c>
    </row>
    <row r="26" spans="1:6" ht="12.75">
      <c r="A26" s="4" t="s">
        <v>26</v>
      </c>
      <c r="B26" s="40"/>
      <c r="C26" s="41"/>
      <c r="D26" s="43"/>
      <c r="E26" s="43"/>
      <c r="F26" s="48"/>
    </row>
    <row r="27" spans="1:6" ht="102">
      <c r="A27" s="4" t="s">
        <v>75</v>
      </c>
      <c r="B27" s="34">
        <v>0</v>
      </c>
      <c r="C27" s="36">
        <v>0</v>
      </c>
      <c r="D27" s="25">
        <f>IF(C27=0,IF(B27=0,100,120),B27/C27*100)</f>
        <v>100</v>
      </c>
      <c r="E27" s="22" t="s">
        <v>28</v>
      </c>
      <c r="F27" s="35">
        <f>IF(OR(AND(D27&lt;80,E27="прямая"),AND(D27&gt;120,E27="обратная")),0.3,IF(AND(D27&gt;=80,D27&lt;=120),0.2,0.1))</f>
        <v>0.2</v>
      </c>
    </row>
    <row r="28" spans="1:6" ht="38.25">
      <c r="A28" s="4" t="s">
        <v>40</v>
      </c>
      <c r="B28" s="21" t="s">
        <v>8</v>
      </c>
      <c r="C28" s="22" t="s">
        <v>8</v>
      </c>
      <c r="D28" s="22" t="s">
        <v>8</v>
      </c>
      <c r="E28" s="22" t="s">
        <v>8</v>
      </c>
      <c r="F28" s="35">
        <f>F29</f>
        <v>0.2</v>
      </c>
    </row>
    <row r="29" spans="1:6" ht="63.75">
      <c r="A29" s="4" t="s">
        <v>76</v>
      </c>
      <c r="B29" s="34">
        <v>0</v>
      </c>
      <c r="C29" s="20">
        <v>0</v>
      </c>
      <c r="D29" s="25">
        <f>IF(C29=0,IF(B29=0,100,120),B29/C29*100)</f>
        <v>100</v>
      </c>
      <c r="E29" s="22" t="s">
        <v>28</v>
      </c>
      <c r="F29" s="35">
        <f>IF(OR(AND(D29&lt;80,E29="прямая"),AND(D29&gt;120,E29="обратная")),0.3,IF(AND(D29&gt;=80,D29&lt;=120),0.2,0.1))</f>
        <v>0.2</v>
      </c>
    </row>
    <row r="30" spans="1:6" ht="15.75">
      <c r="A30" s="4"/>
      <c r="B30" s="45"/>
      <c r="C30" s="13"/>
      <c r="D30" s="49"/>
      <c r="E30" s="10"/>
      <c r="F30" s="50"/>
    </row>
    <row r="31" spans="1:6" ht="38.25">
      <c r="A31" s="4" t="s">
        <v>41</v>
      </c>
      <c r="B31" s="21" t="s">
        <v>8</v>
      </c>
      <c r="C31" s="22" t="s">
        <v>8</v>
      </c>
      <c r="D31" s="22" t="s">
        <v>8</v>
      </c>
      <c r="E31" s="22" t="s">
        <v>8</v>
      </c>
      <c r="F31" s="26">
        <f>F32</f>
        <v>0.5</v>
      </c>
    </row>
    <row r="32" spans="1:6" ht="38.25">
      <c r="A32" s="4" t="s">
        <v>42</v>
      </c>
      <c r="B32" s="37">
        <v>0</v>
      </c>
      <c r="C32" s="18">
        <v>0</v>
      </c>
      <c r="D32" s="25">
        <f>IF(C32=0,IF(B32=0,100,120),B32/C32*100)</f>
        <v>100</v>
      </c>
      <c r="E32" s="22" t="s">
        <v>28</v>
      </c>
      <c r="F32" s="26">
        <f>IF(OR(AND(D32&lt;80,E32="прямая"),AND(D32&gt;120,E32="обратная")),0.75,IF(AND(D32&gt;=80,D32&lt;=120),0.5,0.25))</f>
        <v>0.5</v>
      </c>
    </row>
    <row r="33" spans="1:6" ht="15.75">
      <c r="A33" s="4"/>
      <c r="B33" s="45"/>
      <c r="C33" s="13"/>
      <c r="D33" s="49"/>
      <c r="E33" s="10"/>
      <c r="F33" s="46"/>
    </row>
    <row r="34" spans="1:6" ht="25.5">
      <c r="A34" s="4" t="s">
        <v>43</v>
      </c>
      <c r="B34" s="21" t="s">
        <v>8</v>
      </c>
      <c r="C34" s="22" t="s">
        <v>8</v>
      </c>
      <c r="D34" s="39" t="s">
        <v>8</v>
      </c>
      <c r="E34" s="22" t="s">
        <v>8</v>
      </c>
      <c r="F34" s="26">
        <f>(F36+F37)/2</f>
        <v>0.5</v>
      </c>
    </row>
    <row r="35" spans="1:6" ht="15.75">
      <c r="A35" s="4" t="s">
        <v>9</v>
      </c>
      <c r="B35" s="45"/>
      <c r="C35" s="13"/>
      <c r="D35" s="49"/>
      <c r="E35" s="10"/>
      <c r="F35" s="50"/>
    </row>
    <row r="36" spans="1:6" ht="38.25">
      <c r="A36" s="4" t="s">
        <v>44</v>
      </c>
      <c r="B36" s="34">
        <v>1</v>
      </c>
      <c r="C36" s="20">
        <v>1</v>
      </c>
      <c r="D36" s="25">
        <f>IF(C36=0,IF(B36=0,100,120),B36/C36*100)</f>
        <v>100</v>
      </c>
      <c r="E36" s="22" t="s">
        <v>11</v>
      </c>
      <c r="F36" s="35">
        <f>IF(OR(AND(D36&lt;80,E36="прямая"),AND(D36&gt;120,E36="обратная")),0.75,IF(AND(D36&gt;=80,D36&lt;=120),0.5,0.25))</f>
        <v>0.5</v>
      </c>
    </row>
    <row r="37" spans="1:6" ht="63.75">
      <c r="A37" s="4" t="s">
        <v>72</v>
      </c>
      <c r="B37" s="34">
        <v>0</v>
      </c>
      <c r="C37" s="36">
        <v>0</v>
      </c>
      <c r="D37" s="25">
        <f>IF(C37=0,IF(B37=0,100,120),B37/C37*100)</f>
        <v>100</v>
      </c>
      <c r="E37" s="22" t="s">
        <v>28</v>
      </c>
      <c r="F37" s="26">
        <f>IF(OR(AND(D37&lt;80,E37="прямая"),AND(D37&gt;120,E37="обратная")),0.75,IF(AND(D37&gt;=80,D37&lt;=120),0.5,0.25))</f>
        <v>0.5</v>
      </c>
    </row>
    <row r="38" spans="1:6" ht="25.5">
      <c r="A38" s="4" t="s">
        <v>45</v>
      </c>
      <c r="B38" s="21"/>
      <c r="C38" s="22" t="s">
        <v>8</v>
      </c>
      <c r="D38" s="39" t="s">
        <v>8</v>
      </c>
      <c r="E38" s="22" t="s">
        <v>8</v>
      </c>
      <c r="F38" s="35">
        <f>F39</f>
        <v>0.2</v>
      </c>
    </row>
    <row r="39" spans="1:6" ht="51">
      <c r="A39" s="4" t="s">
        <v>46</v>
      </c>
      <c r="B39" s="34">
        <v>0</v>
      </c>
      <c r="C39" s="20">
        <v>0</v>
      </c>
      <c r="D39" s="25">
        <f>IF(C39=0,IF(B39=0,100,120),B39/C39*100)</f>
        <v>100</v>
      </c>
      <c r="E39" s="22" t="s">
        <v>28</v>
      </c>
      <c r="F39" s="26">
        <f>IF(OR(AND(D39&lt;80,E39="прямая"),AND(D39&gt;120,E39="обратная")),0.3,IF(AND(D39&gt;=80,D39&lt;=120),0.2,0.1))</f>
        <v>0.2</v>
      </c>
    </row>
    <row r="40" spans="1:6" ht="16.5" thickBot="1">
      <c r="A40" s="6" t="s">
        <v>47</v>
      </c>
      <c r="B40" s="29"/>
      <c r="C40" s="51" t="s">
        <v>8</v>
      </c>
      <c r="D40" s="51" t="s">
        <v>8</v>
      </c>
      <c r="E40" s="51" t="s">
        <v>8</v>
      </c>
      <c r="F40" s="38">
        <f>ROUND(AVERAGE(F12,F17,F25,F28,F31,F34,F38),3)</f>
        <v>0.502</v>
      </c>
    </row>
  </sheetData>
  <sheetProtection/>
  <mergeCells count="11">
    <mergeCell ref="E9:E10"/>
    <mergeCell ref="F9:F10"/>
    <mergeCell ref="E2:F2"/>
    <mergeCell ref="E1:F1"/>
    <mergeCell ref="A3:F3"/>
    <mergeCell ref="A5:F5"/>
    <mergeCell ref="A6:F6"/>
    <mergeCell ref="A8:A10"/>
    <mergeCell ref="B8:F8"/>
    <mergeCell ref="B9:C9"/>
    <mergeCell ref="D9:D10"/>
  </mergeCells>
  <printOptions horizontalCentered="1"/>
  <pageMargins left="0.4724409448818898" right="0.4330708661417323" top="0.35433070866141736" bottom="0.1968503937007874" header="0.31496062992125984" footer="0.31496062992125984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="60" zoomScalePageLayoutView="0" workbookViewId="0" topLeftCell="A28">
      <selection activeCell="A45" sqref="A45:IV45"/>
    </sheetView>
  </sheetViews>
  <sheetFormatPr defaultColWidth="9.140625" defaultRowHeight="12.75"/>
  <cols>
    <col min="1" max="1" width="55.421875" style="0" customWidth="1"/>
    <col min="4" max="4" width="12.8515625" style="0" customWidth="1"/>
    <col min="5" max="6" width="13.421875" style="0" customWidth="1"/>
  </cols>
  <sheetData>
    <row r="1" spans="1:6" ht="15.75">
      <c r="A1" s="33"/>
      <c r="B1" s="33"/>
      <c r="C1" s="33"/>
      <c r="D1" s="32"/>
      <c r="E1" s="228" t="s">
        <v>157</v>
      </c>
      <c r="F1" s="228"/>
    </row>
    <row r="2" spans="1:6" ht="12.75">
      <c r="A2" s="31"/>
      <c r="B2" s="30"/>
      <c r="C2" s="30"/>
      <c r="D2" s="30"/>
      <c r="E2" s="30"/>
      <c r="F2" s="30"/>
    </row>
    <row r="3" spans="1:6" ht="14.25">
      <c r="A3" s="241" t="s">
        <v>165</v>
      </c>
      <c r="B3" s="241"/>
      <c r="C3" s="241"/>
      <c r="D3" s="241"/>
      <c r="E3" s="241"/>
      <c r="F3" s="241"/>
    </row>
    <row r="4" spans="1:6" ht="12.75">
      <c r="A4" s="31"/>
      <c r="B4" s="53"/>
      <c r="C4" s="53"/>
      <c r="D4" s="53"/>
      <c r="E4" s="30"/>
      <c r="F4" s="30"/>
    </row>
    <row r="5" spans="1:6" ht="15.75">
      <c r="A5" s="230" t="s">
        <v>78</v>
      </c>
      <c r="B5" s="230"/>
      <c r="C5" s="230"/>
      <c r="D5" s="230"/>
      <c r="E5" s="230"/>
      <c r="F5" s="230"/>
    </row>
    <row r="6" spans="1:6" ht="12.75">
      <c r="A6" s="244" t="s">
        <v>66</v>
      </c>
      <c r="B6" s="244"/>
      <c r="C6" s="244"/>
      <c r="D6" s="244"/>
      <c r="E6" s="244"/>
      <c r="F6" s="244"/>
    </row>
    <row r="7" spans="1:6" ht="12.75">
      <c r="A7" s="31"/>
      <c r="B7" s="30"/>
      <c r="C7" s="30"/>
      <c r="D7" s="30"/>
      <c r="E7" s="30"/>
      <c r="F7" s="30"/>
    </row>
    <row r="8" spans="1:6" ht="13.5" thickBot="1">
      <c r="A8" s="31"/>
      <c r="B8" s="30"/>
      <c r="C8" s="30"/>
      <c r="D8" s="30"/>
      <c r="E8" s="30"/>
      <c r="F8" s="30"/>
    </row>
    <row r="9" spans="1:6" ht="12.75">
      <c r="A9" s="232" t="s">
        <v>0</v>
      </c>
      <c r="B9" s="234" t="s">
        <v>77</v>
      </c>
      <c r="C9" s="234"/>
      <c r="D9" s="234"/>
      <c r="E9" s="234"/>
      <c r="F9" s="235"/>
    </row>
    <row r="10" spans="1:6" ht="12.75">
      <c r="A10" s="233"/>
      <c r="B10" s="236" t="s">
        <v>1</v>
      </c>
      <c r="C10" s="236"/>
      <c r="D10" s="237" t="s">
        <v>2</v>
      </c>
      <c r="E10" s="237" t="s">
        <v>3</v>
      </c>
      <c r="F10" s="239" t="s">
        <v>4</v>
      </c>
    </row>
    <row r="11" spans="1:6" ht="12.75">
      <c r="A11" s="233"/>
      <c r="B11" s="66" t="s">
        <v>5</v>
      </c>
      <c r="C11" s="66" t="s">
        <v>6</v>
      </c>
      <c r="D11" s="238"/>
      <c r="E11" s="237"/>
      <c r="F11" s="239"/>
    </row>
    <row r="12" spans="1:6" ht="15.75">
      <c r="A12" s="67">
        <v>1</v>
      </c>
      <c r="B12" s="68">
        <v>2</v>
      </c>
      <c r="C12" s="68">
        <v>3</v>
      </c>
      <c r="D12" s="69">
        <v>4</v>
      </c>
      <c r="E12" s="69">
        <v>5</v>
      </c>
      <c r="F12" s="70">
        <v>6</v>
      </c>
    </row>
    <row r="13" spans="1:6" ht="38.25">
      <c r="A13" s="7" t="s">
        <v>48</v>
      </c>
      <c r="B13" s="19">
        <v>1</v>
      </c>
      <c r="C13" s="20">
        <v>1</v>
      </c>
      <c r="D13" s="25">
        <f>IF(C13=0,IF(B13=0,100,120),B13/C13*100)</f>
        <v>100</v>
      </c>
      <c r="E13" s="25" t="s">
        <v>11</v>
      </c>
      <c r="F13" s="26">
        <f>IF(OR(AND(D13&lt;80,E13="прямая"),AND(D13&gt;120,E13="обратная")),3,IF(AND(D13&gt;=80,D13&lt;=120),2,1))</f>
        <v>2</v>
      </c>
    </row>
    <row r="14" spans="1:6" ht="15.75">
      <c r="A14" s="7"/>
      <c r="B14" s="12"/>
      <c r="C14" s="13"/>
      <c r="D14" s="58"/>
      <c r="E14" s="59"/>
      <c r="F14" s="46"/>
    </row>
    <row r="15" spans="1:6" ht="15.75">
      <c r="A15" s="7" t="s">
        <v>49</v>
      </c>
      <c r="B15" s="21" t="s">
        <v>8</v>
      </c>
      <c r="C15" s="22" t="s">
        <v>8</v>
      </c>
      <c r="D15" s="39" t="s">
        <v>8</v>
      </c>
      <c r="E15" s="39" t="s">
        <v>8</v>
      </c>
      <c r="F15" s="26">
        <f>(F17+F18+F19+F20+F21+F22)/6</f>
        <v>2</v>
      </c>
    </row>
    <row r="16" spans="1:6" ht="12.75">
      <c r="A16" s="7" t="s">
        <v>9</v>
      </c>
      <c r="B16" s="40"/>
      <c r="C16" s="41"/>
      <c r="D16" s="60"/>
      <c r="E16" s="61"/>
      <c r="F16" s="44"/>
    </row>
    <row r="17" spans="1:6" ht="51">
      <c r="A17" s="7" t="s">
        <v>50</v>
      </c>
      <c r="B17" s="18">
        <v>0</v>
      </c>
      <c r="C17" s="18">
        <v>0</v>
      </c>
      <c r="D17" s="25">
        <f aca="true" t="shared" si="0" ref="D17:D22">IF(C17=0,IF(B17=0,100,120),B17/C17*100)</f>
        <v>100</v>
      </c>
      <c r="E17" s="25" t="s">
        <v>28</v>
      </c>
      <c r="F17" s="26">
        <f aca="true" t="shared" si="1" ref="F17:F22">IF(OR(AND(D17&lt;80,E17="прямая"),AND(D17&gt;120,E17="обратная")),3,IF(AND(D17&gt;=80,D17&lt;=120),2,1))</f>
        <v>2</v>
      </c>
    </row>
    <row r="18" spans="1:6" ht="63.75">
      <c r="A18" s="7" t="s">
        <v>51</v>
      </c>
      <c r="B18" s="24">
        <v>0</v>
      </c>
      <c r="C18" s="18">
        <v>0</v>
      </c>
      <c r="D18" s="25">
        <f t="shared" si="0"/>
        <v>100</v>
      </c>
      <c r="E18" s="25" t="s">
        <v>11</v>
      </c>
      <c r="F18" s="26">
        <f t="shared" si="1"/>
        <v>2</v>
      </c>
    </row>
    <row r="19" spans="1:6" ht="76.5">
      <c r="A19" s="7" t="s">
        <v>67</v>
      </c>
      <c r="B19" s="19">
        <v>0</v>
      </c>
      <c r="C19" s="20">
        <v>0</v>
      </c>
      <c r="D19" s="25">
        <f t="shared" si="0"/>
        <v>100</v>
      </c>
      <c r="E19" s="25" t="s">
        <v>28</v>
      </c>
      <c r="F19" s="26">
        <f t="shared" si="1"/>
        <v>2</v>
      </c>
    </row>
    <row r="20" spans="1:6" ht="63.75">
      <c r="A20" s="7" t="s">
        <v>68</v>
      </c>
      <c r="B20" s="19">
        <v>0</v>
      </c>
      <c r="C20" s="18">
        <v>0</v>
      </c>
      <c r="D20" s="25">
        <f t="shared" si="0"/>
        <v>100</v>
      </c>
      <c r="E20" s="25" t="s">
        <v>28</v>
      </c>
      <c r="F20" s="26">
        <f t="shared" si="1"/>
        <v>2</v>
      </c>
    </row>
    <row r="21" spans="1:6" ht="51">
      <c r="A21" s="7" t="s">
        <v>69</v>
      </c>
      <c r="B21" s="18">
        <v>0</v>
      </c>
      <c r="C21" s="18">
        <v>0</v>
      </c>
      <c r="D21" s="25">
        <f t="shared" si="0"/>
        <v>100</v>
      </c>
      <c r="E21" s="25" t="s">
        <v>11</v>
      </c>
      <c r="F21" s="26">
        <f t="shared" si="1"/>
        <v>2</v>
      </c>
    </row>
    <row r="22" spans="1:6" ht="38.25">
      <c r="A22" s="7" t="s">
        <v>52</v>
      </c>
      <c r="B22" s="19">
        <v>1</v>
      </c>
      <c r="C22" s="54">
        <v>1</v>
      </c>
      <c r="D22" s="25">
        <f t="shared" si="0"/>
        <v>100</v>
      </c>
      <c r="E22" s="25" t="s">
        <v>11</v>
      </c>
      <c r="F22" s="26">
        <f t="shared" si="1"/>
        <v>2</v>
      </c>
    </row>
    <row r="23" spans="1:6" ht="15.75">
      <c r="A23" s="7"/>
      <c r="B23" s="12"/>
      <c r="C23" s="13"/>
      <c r="D23" s="60"/>
      <c r="E23" s="59"/>
      <c r="F23" s="46"/>
    </row>
    <row r="24" spans="1:6" ht="25.5">
      <c r="A24" s="7" t="s">
        <v>53</v>
      </c>
      <c r="B24" s="21" t="s">
        <v>8</v>
      </c>
      <c r="C24" s="22" t="s">
        <v>8</v>
      </c>
      <c r="D24" s="22" t="s">
        <v>8</v>
      </c>
      <c r="E24" s="22" t="s">
        <v>8</v>
      </c>
      <c r="F24" s="26">
        <f>(F26+F27)/2</f>
        <v>2</v>
      </c>
    </row>
    <row r="25" spans="1:6" ht="15.75">
      <c r="A25" s="7" t="s">
        <v>9</v>
      </c>
      <c r="B25" s="12"/>
      <c r="C25" s="13"/>
      <c r="D25" s="60"/>
      <c r="E25" s="59"/>
      <c r="F25" s="46"/>
    </row>
    <row r="26" spans="1:6" ht="25.5">
      <c r="A26" s="7" t="s">
        <v>54</v>
      </c>
      <c r="B26" s="19">
        <v>7</v>
      </c>
      <c r="C26" s="54">
        <v>7</v>
      </c>
      <c r="D26" s="25">
        <f>IF(C26=0,IF(B26=0,100,120),B26/C26*100)</f>
        <v>100</v>
      </c>
      <c r="E26" s="25" t="s">
        <v>28</v>
      </c>
      <c r="F26" s="26">
        <f>IF(OR(AND(D26&lt;80,E26="прямая"),AND(D26&gt;120,E26="обратная")),3,IF(AND(D26&gt;=80,D26&lt;=120),2,1))</f>
        <v>2</v>
      </c>
    </row>
    <row r="27" spans="1:6" ht="38.25">
      <c r="A27" s="7" t="s">
        <v>55</v>
      </c>
      <c r="B27" s="21" t="s">
        <v>8</v>
      </c>
      <c r="C27" s="22" t="s">
        <v>8</v>
      </c>
      <c r="D27" s="39" t="s">
        <v>8</v>
      </c>
      <c r="E27" s="22" t="s">
        <v>8</v>
      </c>
      <c r="F27" s="26">
        <f>(F28+F29+F30)/3</f>
        <v>2</v>
      </c>
    </row>
    <row r="28" spans="1:6" ht="15.75">
      <c r="A28" s="7" t="s">
        <v>56</v>
      </c>
      <c r="B28" s="19">
        <v>0</v>
      </c>
      <c r="C28" s="34">
        <v>0</v>
      </c>
      <c r="D28" s="25">
        <f>IF(C28=0,IF(B28=0,100,120),B28/C28*100)</f>
        <v>100</v>
      </c>
      <c r="E28" s="25" t="s">
        <v>11</v>
      </c>
      <c r="F28" s="26">
        <f>IF(OR(AND(D28&lt;80,E28="прямая"),AND(D28&gt;120,E28="обратная")),3,IF(AND(D28&gt;=80,D28&lt;=120),2,1))</f>
        <v>2</v>
      </c>
    </row>
    <row r="29" spans="1:6" ht="25.5">
      <c r="A29" s="7" t="s">
        <v>57</v>
      </c>
      <c r="B29" s="55">
        <v>0</v>
      </c>
      <c r="C29" s="55">
        <v>0</v>
      </c>
      <c r="D29" s="25">
        <f>IF(C29=0,IF(B29=0,100,120),B29/C29*100)</f>
        <v>100</v>
      </c>
      <c r="E29" s="25" t="s">
        <v>11</v>
      </c>
      <c r="F29" s="26">
        <f>IF(OR(AND(D29&lt;80,E29="прямая"),AND(D29&gt;120,E29="обратная")),3,IF(AND(D29&gt;=80,D29&lt;=120),2,1))</f>
        <v>2</v>
      </c>
    </row>
    <row r="30" spans="1:6" ht="25.5">
      <c r="A30" s="7" t="s">
        <v>58</v>
      </c>
      <c r="B30" s="19">
        <v>0</v>
      </c>
      <c r="C30" s="20">
        <v>0</v>
      </c>
      <c r="D30" s="25">
        <f>IF(C30=0,IF(B30=0,100,120),B30/C30*100)</f>
        <v>100</v>
      </c>
      <c r="E30" s="25" t="s">
        <v>11</v>
      </c>
      <c r="F30" s="26">
        <f>IF(OR(AND(D30&lt;80,E30="прямая"),AND(D30&gt;120,E30="обратная")),3,IF(AND(D30&gt;=80,D30&lt;=120),2,1))</f>
        <v>2</v>
      </c>
    </row>
    <row r="31" spans="1:6" ht="15.75">
      <c r="A31" s="7"/>
      <c r="B31" s="12"/>
      <c r="C31" s="13"/>
      <c r="D31" s="60"/>
      <c r="E31" s="59"/>
      <c r="F31" s="46"/>
    </row>
    <row r="32" spans="1:6" ht="25.5">
      <c r="A32" s="7" t="s">
        <v>59</v>
      </c>
      <c r="B32" s="21" t="s">
        <v>8</v>
      </c>
      <c r="C32" s="22" t="s">
        <v>8</v>
      </c>
      <c r="D32" s="22" t="s">
        <v>8</v>
      </c>
      <c r="E32" s="22" t="s">
        <v>8</v>
      </c>
      <c r="F32" s="26">
        <f>F33</f>
        <v>2</v>
      </c>
    </row>
    <row r="33" spans="1:6" ht="38.25">
      <c r="A33" s="7" t="s">
        <v>60</v>
      </c>
      <c r="B33" s="19">
        <v>0</v>
      </c>
      <c r="C33" s="20">
        <v>0</v>
      </c>
      <c r="D33" s="25">
        <f>IF(C33=0,IF(B33=0,100,120),B33/C33*100)</f>
        <v>100</v>
      </c>
      <c r="E33" s="25" t="s">
        <v>28</v>
      </c>
      <c r="F33" s="26">
        <f>IF(OR(AND(D33&lt;80,E33="прямая"),AND(D33&gt;120,E33="обратная")),3,IF(AND(D33&gt;=80,D33&lt;=120),2,1))</f>
        <v>2</v>
      </c>
    </row>
    <row r="34" spans="1:6" ht="15.75">
      <c r="A34" s="7"/>
      <c r="B34" s="40"/>
      <c r="C34" s="41"/>
      <c r="D34" s="60"/>
      <c r="E34" s="59"/>
      <c r="F34" s="44"/>
    </row>
    <row r="35" spans="1:6" ht="51">
      <c r="A35" s="7" t="s">
        <v>61</v>
      </c>
      <c r="B35" s="21" t="s">
        <v>8</v>
      </c>
      <c r="C35" s="22" t="s">
        <v>8</v>
      </c>
      <c r="D35" s="22" t="s">
        <v>8</v>
      </c>
      <c r="E35" s="22" t="s">
        <v>8</v>
      </c>
      <c r="F35" s="26">
        <f>(F37+F38)/2</f>
        <v>2</v>
      </c>
    </row>
    <row r="36" spans="1:6" ht="15.75">
      <c r="A36" s="7" t="s">
        <v>9</v>
      </c>
      <c r="B36" s="12"/>
      <c r="C36" s="13"/>
      <c r="D36" s="58"/>
      <c r="E36" s="59"/>
      <c r="F36" s="46"/>
    </row>
    <row r="37" spans="1:6" ht="38.25">
      <c r="A37" s="7" t="s">
        <v>62</v>
      </c>
      <c r="B37" s="54">
        <v>0</v>
      </c>
      <c r="C37" s="34">
        <v>0</v>
      </c>
      <c r="D37" s="25">
        <f>IF(C37=0,IF(B37=0,100,120),B37/C37*100)</f>
        <v>100</v>
      </c>
      <c r="E37" s="25" t="s">
        <v>28</v>
      </c>
      <c r="F37" s="26">
        <f>IF(OR(AND(D37&lt;80,E37="прямая"),AND(D37&gt;120,E37="обратная")),3,IF(AND(D37&gt;=80,D37&lt;=120),2,1))</f>
        <v>2</v>
      </c>
    </row>
    <row r="38" spans="1:6" ht="76.5">
      <c r="A38" s="7" t="s">
        <v>70</v>
      </c>
      <c r="B38" s="18">
        <v>0</v>
      </c>
      <c r="C38" s="56">
        <v>0</v>
      </c>
      <c r="D38" s="25">
        <f>IF(C38=0,IF(B38=0,100,120),B38/C38*100)</f>
        <v>100</v>
      </c>
      <c r="E38" s="57" t="s">
        <v>11</v>
      </c>
      <c r="F38" s="26">
        <f>IF(OR(AND(D38&lt;80,E38="прямая"),AND(D38&gt;120,E38="обратная")),3,IF(AND(D38&gt;80,D38&lt;120),2,1))</f>
        <v>2</v>
      </c>
    </row>
    <row r="39" spans="1:6" ht="15.75">
      <c r="A39" s="7"/>
      <c r="B39" s="62"/>
      <c r="C39" s="63"/>
      <c r="D39" s="58"/>
      <c r="E39" s="59"/>
      <c r="F39" s="50"/>
    </row>
    <row r="40" spans="1:6" ht="16.5" thickBot="1">
      <c r="A40" s="5" t="s">
        <v>63</v>
      </c>
      <c r="B40" s="29" t="s">
        <v>8</v>
      </c>
      <c r="C40" s="51" t="s">
        <v>8</v>
      </c>
      <c r="D40" s="51" t="s">
        <v>8</v>
      </c>
      <c r="E40" s="51" t="s">
        <v>8</v>
      </c>
      <c r="F40" s="65">
        <f>AVERAGE(F13,F15,F24,F32,F35)</f>
        <v>2</v>
      </c>
    </row>
  </sheetData>
  <sheetProtection/>
  <mergeCells count="10">
    <mergeCell ref="E1:F1"/>
    <mergeCell ref="A3:F3"/>
    <mergeCell ref="A5:F5"/>
    <mergeCell ref="A6:F6"/>
    <mergeCell ref="A9:A11"/>
    <mergeCell ref="B9:F9"/>
    <mergeCell ref="B10:C10"/>
    <mergeCell ref="D10:D11"/>
    <mergeCell ref="E10:E11"/>
    <mergeCell ref="F10:F11"/>
  </mergeCells>
  <printOptions horizontalCentered="1"/>
  <pageMargins left="0.5511811023622047" right="0.2362204724409449" top="0.2755905511811024" bottom="0.15748031496062992" header="0.31496062992125984" footer="0.15748031496062992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C15"/>
  <sheetViews>
    <sheetView view="pageBreakPreview" zoomScale="60" zoomScalePageLayoutView="0" workbookViewId="0" topLeftCell="A1">
      <selection activeCell="B3" sqref="B3:C5"/>
    </sheetView>
  </sheetViews>
  <sheetFormatPr defaultColWidth="9.140625" defaultRowHeight="12.75"/>
  <cols>
    <col min="1" max="1" width="3.57421875" style="0" customWidth="1"/>
    <col min="2" max="2" width="94.00390625" style="0" customWidth="1"/>
    <col min="3" max="3" width="16.140625" style="0" customWidth="1"/>
  </cols>
  <sheetData>
    <row r="1" ht="19.5" customHeight="1">
      <c r="C1" s="1" t="s">
        <v>158</v>
      </c>
    </row>
    <row r="3" spans="2:3" ht="15.75">
      <c r="B3" s="245" t="s">
        <v>86</v>
      </c>
      <c r="C3" s="245"/>
    </row>
    <row r="4" spans="2:3" ht="15.75">
      <c r="B4" s="245" t="s">
        <v>87</v>
      </c>
      <c r="C4" s="245"/>
    </row>
    <row r="5" spans="2:3" ht="15.75">
      <c r="B5" s="245" t="s">
        <v>89</v>
      </c>
      <c r="C5" s="245"/>
    </row>
    <row r="6" spans="2:3" ht="15.75">
      <c r="B6" s="116"/>
      <c r="C6" s="2"/>
    </row>
    <row r="7" spans="2:3" ht="15.75">
      <c r="B7" s="246" t="s">
        <v>78</v>
      </c>
      <c r="C7" s="246"/>
    </row>
    <row r="8" spans="2:3" ht="15">
      <c r="B8" s="247" t="s">
        <v>88</v>
      </c>
      <c r="C8" s="247"/>
    </row>
    <row r="10" ht="13.5" thickBot="1"/>
    <row r="11" spans="2:3" ht="30.75" customHeight="1" thickBot="1">
      <c r="B11" s="117" t="s">
        <v>82</v>
      </c>
      <c r="C11" s="118" t="s">
        <v>81</v>
      </c>
    </row>
    <row r="12" spans="2:3" ht="16.5" thickBot="1">
      <c r="B12" s="119">
        <v>1</v>
      </c>
      <c r="C12" s="120">
        <v>2</v>
      </c>
    </row>
    <row r="13" spans="2:3" ht="81" customHeight="1" thickBot="1">
      <c r="B13" s="84" t="s">
        <v>83</v>
      </c>
      <c r="C13" s="85">
        <v>1694</v>
      </c>
    </row>
    <row r="14" spans="2:3" ht="75.75" thickBot="1">
      <c r="B14" s="83" t="s">
        <v>84</v>
      </c>
      <c r="C14" s="85">
        <v>194</v>
      </c>
    </row>
    <row r="15" spans="2:3" ht="39.75" customHeight="1" thickBot="1">
      <c r="B15" s="84" t="s">
        <v>85</v>
      </c>
      <c r="C15" s="86">
        <f>C13/(C13-C14)</f>
        <v>1.1293333333333333</v>
      </c>
    </row>
  </sheetData>
  <sheetProtection/>
  <mergeCells count="5">
    <mergeCell ref="B3:C3"/>
    <mergeCell ref="B4:C4"/>
    <mergeCell ref="B5:C5"/>
    <mergeCell ref="B7:C7"/>
    <mergeCell ref="B8:C8"/>
  </mergeCells>
  <printOptions/>
  <pageMargins left="0.7" right="0.7" top="0.75" bottom="0.75" header="0.3" footer="0.3"/>
  <pageSetup horizontalDpi="600" verticalDpi="600" orientation="portrait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C16"/>
  <sheetViews>
    <sheetView view="pageBreakPreview" zoomScale="60" zoomScalePageLayoutView="0" workbookViewId="0" topLeftCell="A1">
      <selection activeCell="B4" sqref="B4:C7"/>
    </sheetView>
  </sheetViews>
  <sheetFormatPr defaultColWidth="9.140625" defaultRowHeight="12.75"/>
  <cols>
    <col min="1" max="1" width="3.421875" style="0" customWidth="1"/>
    <col min="2" max="2" width="83.140625" style="0" customWidth="1"/>
    <col min="3" max="3" width="16.57421875" style="0" customWidth="1"/>
  </cols>
  <sheetData>
    <row r="1" ht="22.5" customHeight="1">
      <c r="C1" s="1" t="s">
        <v>159</v>
      </c>
    </row>
    <row r="4" spans="2:3" ht="15.75">
      <c r="B4" s="245" t="s">
        <v>101</v>
      </c>
      <c r="C4" s="245"/>
    </row>
    <row r="5" spans="2:3" ht="15.75">
      <c r="B5" s="245" t="s">
        <v>102</v>
      </c>
      <c r="C5" s="245"/>
    </row>
    <row r="6" spans="2:3" ht="15.75">
      <c r="B6" s="245" t="s">
        <v>103</v>
      </c>
      <c r="C6" s="245"/>
    </row>
    <row r="7" spans="2:3" ht="15.75">
      <c r="B7" s="245" t="s">
        <v>104</v>
      </c>
      <c r="C7" s="245"/>
    </row>
    <row r="8" spans="2:3" ht="15.75">
      <c r="B8" s="116"/>
      <c r="C8" s="2"/>
    </row>
    <row r="9" spans="2:3" ht="15.75">
      <c r="B9" s="246" t="str">
        <f>'Форма 3.1.'!B7:C7</f>
        <v>ОАО "Югорская региональная электросетевая компания"</v>
      </c>
      <c r="C9" s="246"/>
    </row>
    <row r="10" spans="2:3" ht="15">
      <c r="B10" s="247" t="s">
        <v>88</v>
      </c>
      <c r="C10" s="247"/>
    </row>
    <row r="11" ht="15.75" thickBot="1">
      <c r="B11" s="87"/>
    </row>
    <row r="12" spans="2:3" ht="15.75" thickBot="1">
      <c r="B12" s="79" t="s">
        <v>82</v>
      </c>
      <c r="C12" s="80" t="s">
        <v>81</v>
      </c>
    </row>
    <row r="13" spans="2:3" ht="15.75" thickBot="1">
      <c r="B13" s="81">
        <v>1</v>
      </c>
      <c r="C13" s="82">
        <v>2</v>
      </c>
    </row>
    <row r="14" spans="2:3" ht="65.25" customHeight="1" thickBot="1">
      <c r="B14" s="84" t="s">
        <v>90</v>
      </c>
      <c r="C14" s="85">
        <v>717</v>
      </c>
    </row>
    <row r="15" spans="2:3" ht="60.75" thickBot="1">
      <c r="B15" s="83" t="s">
        <v>91</v>
      </c>
      <c r="C15" s="85">
        <v>12</v>
      </c>
    </row>
    <row r="16" spans="2:3" ht="34.5" customHeight="1" thickBot="1">
      <c r="B16" s="84" t="s">
        <v>92</v>
      </c>
      <c r="C16" s="86">
        <f>C14/(C14-C15)</f>
        <v>1.0170212765957447</v>
      </c>
    </row>
  </sheetData>
  <sheetProtection/>
  <mergeCells count="6">
    <mergeCell ref="B4:C4"/>
    <mergeCell ref="B5:C5"/>
    <mergeCell ref="B6:C6"/>
    <mergeCell ref="B7:C7"/>
    <mergeCell ref="B9:C9"/>
    <mergeCell ref="B10:C10"/>
  </mergeCells>
  <printOptions/>
  <pageMargins left="0.7" right="0.7" top="0.75" bottom="0.75" header="0.3" footer="0.3"/>
  <pageSetup horizontalDpi="600" verticalDpi="600" orientation="portrait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C17"/>
  <sheetViews>
    <sheetView view="pageBreakPreview" zoomScale="60" zoomScalePageLayoutView="0" workbookViewId="0" topLeftCell="A1">
      <selection activeCell="B4" sqref="B4:C8"/>
    </sheetView>
  </sheetViews>
  <sheetFormatPr defaultColWidth="9.140625" defaultRowHeight="12.75"/>
  <cols>
    <col min="1" max="1" width="3.28125" style="0" customWidth="1"/>
    <col min="2" max="2" width="72.8515625" style="0" customWidth="1"/>
    <col min="3" max="3" width="22.57421875" style="0" customWidth="1"/>
  </cols>
  <sheetData>
    <row r="1" ht="18.75" customHeight="1">
      <c r="C1" s="1" t="s">
        <v>160</v>
      </c>
    </row>
    <row r="4" spans="2:3" ht="18.75">
      <c r="B4" s="248" t="s">
        <v>93</v>
      </c>
      <c r="C4" s="248"/>
    </row>
    <row r="5" spans="2:3" ht="18.75">
      <c r="B5" s="248" t="s">
        <v>98</v>
      </c>
      <c r="C5" s="248"/>
    </row>
    <row r="6" spans="2:3" ht="18.75">
      <c r="B6" s="248" t="s">
        <v>97</v>
      </c>
      <c r="C6" s="248"/>
    </row>
    <row r="7" spans="2:3" ht="18.75">
      <c r="B7" s="248" t="s">
        <v>99</v>
      </c>
      <c r="C7" s="248"/>
    </row>
    <row r="8" spans="2:3" ht="18.75">
      <c r="B8" s="248" t="s">
        <v>100</v>
      </c>
      <c r="C8" s="248"/>
    </row>
    <row r="9" spans="2:3" ht="18.75">
      <c r="B9" s="121"/>
      <c r="C9" s="122"/>
    </row>
    <row r="10" spans="2:3" ht="18.75">
      <c r="B10" s="249" t="str">
        <f>'Форма 3.2.'!B9:C9</f>
        <v>ОАО "Югорская региональная электросетевая компания"</v>
      </c>
      <c r="C10" s="249"/>
    </row>
    <row r="11" spans="2:3" ht="15">
      <c r="B11" s="247" t="s">
        <v>88</v>
      </c>
      <c r="C11" s="247"/>
    </row>
    <row r="12" ht="15.75" thickBot="1">
      <c r="B12" s="87"/>
    </row>
    <row r="13" spans="2:3" ht="15.75" thickBot="1">
      <c r="B13" s="79" t="s">
        <v>82</v>
      </c>
      <c r="C13" s="80" t="s">
        <v>1</v>
      </c>
    </row>
    <row r="14" spans="2:3" ht="15.75" thickBot="1">
      <c r="B14" s="81">
        <v>1</v>
      </c>
      <c r="C14" s="82">
        <v>2</v>
      </c>
    </row>
    <row r="15" spans="2:3" ht="85.5" customHeight="1" thickBot="1">
      <c r="B15" s="84" t="s">
        <v>94</v>
      </c>
      <c r="C15" s="85">
        <v>0</v>
      </c>
    </row>
    <row r="16" spans="2:3" ht="46.5" customHeight="1" thickBot="1">
      <c r="B16" s="84" t="s">
        <v>95</v>
      </c>
      <c r="C16" s="85">
        <v>169.4</v>
      </c>
    </row>
    <row r="17" spans="2:3" ht="45.75" thickBot="1">
      <c r="B17" s="84" t="s">
        <v>96</v>
      </c>
      <c r="C17" s="86">
        <f>C16/(C16-C15)</f>
        <v>1</v>
      </c>
    </row>
  </sheetData>
  <sheetProtection/>
  <mergeCells count="7">
    <mergeCell ref="B11:C11"/>
    <mergeCell ref="B4:C4"/>
    <mergeCell ref="B5:C5"/>
    <mergeCell ref="B6:C6"/>
    <mergeCell ref="B7:C7"/>
    <mergeCell ref="B8:C8"/>
    <mergeCell ref="B10:C10"/>
  </mergeCells>
  <printOptions/>
  <pageMargins left="0.7" right="0.7" top="0.75" bottom="0.75" header="0.3" footer="0.3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W15"/>
  <sheetViews>
    <sheetView view="pageBreakPreview" zoomScaleSheetLayoutView="100" zoomScalePageLayoutView="0" workbookViewId="0" topLeftCell="A1">
      <selection activeCell="A4" sqref="A4:CV4"/>
    </sheetView>
  </sheetViews>
  <sheetFormatPr defaultColWidth="0.85546875" defaultRowHeight="12.75"/>
  <cols>
    <col min="1" max="100" width="0.85546875" style="94" customWidth="1"/>
    <col min="101" max="101" width="16.8515625" style="94" customWidth="1"/>
    <col min="102" max="16384" width="0.85546875" style="94" customWidth="1"/>
  </cols>
  <sheetData>
    <row r="1" s="88" customFormat="1" ht="15.75">
      <c r="CV1" s="89" t="s">
        <v>161</v>
      </c>
    </row>
    <row r="2" s="88" customFormat="1" ht="15.75"/>
    <row r="3" spans="1:100" s="88" customFormat="1" ht="48" customHeight="1">
      <c r="A3" s="223" t="s">
        <v>105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/>
      <c r="BZ3" s="223"/>
      <c r="CA3" s="223"/>
      <c r="CB3" s="223"/>
      <c r="CC3" s="223"/>
      <c r="CD3" s="223"/>
      <c r="CE3" s="223"/>
      <c r="CF3" s="223"/>
      <c r="CG3" s="223"/>
      <c r="CH3" s="223"/>
      <c r="CI3" s="223"/>
      <c r="CJ3" s="223"/>
      <c r="CK3" s="223"/>
      <c r="CL3" s="223"/>
      <c r="CM3" s="223"/>
      <c r="CN3" s="223"/>
      <c r="CO3" s="223"/>
      <c r="CP3" s="223"/>
      <c r="CQ3" s="223"/>
      <c r="CR3" s="223"/>
      <c r="CS3" s="223"/>
      <c r="CT3" s="223"/>
      <c r="CU3" s="223"/>
      <c r="CV3" s="223"/>
    </row>
    <row r="4" spans="1:100" s="88" customFormat="1" ht="27.75" customHeight="1">
      <c r="A4" s="265" t="s">
        <v>78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5"/>
      <c r="BI4" s="265"/>
      <c r="BJ4" s="265"/>
      <c r="BK4" s="265"/>
      <c r="BL4" s="265"/>
      <c r="BM4" s="265"/>
      <c r="BN4" s="265"/>
      <c r="BO4" s="265"/>
      <c r="BP4" s="265"/>
      <c r="BQ4" s="265"/>
      <c r="BR4" s="265"/>
      <c r="BS4" s="265"/>
      <c r="BT4" s="265"/>
      <c r="BU4" s="265"/>
      <c r="BV4" s="265"/>
      <c r="BW4" s="265"/>
      <c r="BX4" s="265"/>
      <c r="BY4" s="265"/>
      <c r="BZ4" s="265"/>
      <c r="CA4" s="265"/>
      <c r="CB4" s="265"/>
      <c r="CC4" s="265"/>
      <c r="CD4" s="265"/>
      <c r="CE4" s="265"/>
      <c r="CF4" s="265"/>
      <c r="CG4" s="265"/>
      <c r="CH4" s="265"/>
      <c r="CI4" s="265"/>
      <c r="CJ4" s="265"/>
      <c r="CK4" s="265"/>
      <c r="CL4" s="265"/>
      <c r="CM4" s="265"/>
      <c r="CN4" s="265"/>
      <c r="CO4" s="265"/>
      <c r="CP4" s="265"/>
      <c r="CQ4" s="265"/>
      <c r="CR4" s="265"/>
      <c r="CS4" s="265"/>
      <c r="CT4" s="265"/>
      <c r="CU4" s="265"/>
      <c r="CV4" s="265"/>
    </row>
    <row r="5" s="88" customFormat="1" ht="15.75"/>
    <row r="6" spans="1:100" s="90" customFormat="1" ht="46.5" customHeight="1">
      <c r="A6" s="262" t="s">
        <v>82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4"/>
      <c r="AO6" s="262" t="s">
        <v>106</v>
      </c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4"/>
      <c r="BS6" s="262" t="s">
        <v>1</v>
      </c>
      <c r="BT6" s="263"/>
      <c r="BU6" s="263"/>
      <c r="BV6" s="263"/>
      <c r="BW6" s="263"/>
      <c r="BX6" s="263"/>
      <c r="BY6" s="263"/>
      <c r="BZ6" s="263"/>
      <c r="CA6" s="263"/>
      <c r="CB6" s="263"/>
      <c r="CC6" s="263"/>
      <c r="CD6" s="263"/>
      <c r="CE6" s="263"/>
      <c r="CF6" s="263"/>
      <c r="CG6" s="263"/>
      <c r="CH6" s="263"/>
      <c r="CI6" s="263"/>
      <c r="CJ6" s="263"/>
      <c r="CK6" s="263"/>
      <c r="CL6" s="263"/>
      <c r="CM6" s="263"/>
      <c r="CN6" s="263"/>
      <c r="CO6" s="263"/>
      <c r="CP6" s="263"/>
      <c r="CQ6" s="263"/>
      <c r="CR6" s="263"/>
      <c r="CS6" s="263"/>
      <c r="CT6" s="263"/>
      <c r="CU6" s="263"/>
      <c r="CV6" s="264"/>
    </row>
    <row r="7" spans="1:100" s="90" customFormat="1" ht="61.5" customHeight="1">
      <c r="A7" s="91"/>
      <c r="B7" s="257" t="s">
        <v>107</v>
      </c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92"/>
      <c r="AO7" s="258" t="s">
        <v>108</v>
      </c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252"/>
      <c r="BK7" s="252"/>
      <c r="BL7" s="252"/>
      <c r="BM7" s="252"/>
      <c r="BN7" s="252"/>
      <c r="BO7" s="252"/>
      <c r="BP7" s="252"/>
      <c r="BQ7" s="252"/>
      <c r="BR7" s="253"/>
      <c r="BS7" s="259">
        <v>0.00326</v>
      </c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  <c r="CS7" s="260"/>
      <c r="CT7" s="260"/>
      <c r="CU7" s="260"/>
      <c r="CV7" s="261"/>
    </row>
    <row r="8" spans="1:100" s="90" customFormat="1" ht="75.75" customHeight="1">
      <c r="A8" s="93"/>
      <c r="B8" s="257" t="s">
        <v>166</v>
      </c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92"/>
      <c r="AO8" s="258" t="s">
        <v>109</v>
      </c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/>
      <c r="BI8" s="252"/>
      <c r="BJ8" s="252"/>
      <c r="BK8" s="252"/>
      <c r="BL8" s="252"/>
      <c r="BM8" s="252"/>
      <c r="BN8" s="252"/>
      <c r="BO8" s="252"/>
      <c r="BP8" s="252"/>
      <c r="BQ8" s="252"/>
      <c r="BR8" s="253"/>
      <c r="BS8" s="259">
        <f>'Форма 3.1.'!C15*0.4+'Форма 3.2.'!C16*0.4+'Форма 3.3.'!C17*0.2</f>
        <v>1.0585418439716312</v>
      </c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1"/>
    </row>
    <row r="9" spans="1:100" s="90" customFormat="1" ht="60" customHeight="1">
      <c r="A9" s="93"/>
      <c r="B9" s="257" t="s">
        <v>110</v>
      </c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92"/>
      <c r="AO9" s="258" t="s">
        <v>111</v>
      </c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3"/>
      <c r="BS9" s="259">
        <f>'Форма 6.1.'!F39*0.1+'Форма 6.2.'!F40*0.7+'Форма 6.3.'!F40*0.2</f>
        <v>0.9514</v>
      </c>
      <c r="BT9" s="260"/>
      <c r="BU9" s="260"/>
      <c r="BV9" s="260"/>
      <c r="BW9" s="260"/>
      <c r="BX9" s="260"/>
      <c r="BY9" s="260"/>
      <c r="BZ9" s="260"/>
      <c r="CA9" s="260"/>
      <c r="CB9" s="260"/>
      <c r="CC9" s="260"/>
      <c r="CD9" s="260"/>
      <c r="CE9" s="260"/>
      <c r="CF9" s="260"/>
      <c r="CG9" s="260"/>
      <c r="CH9" s="260"/>
      <c r="CI9" s="260"/>
      <c r="CJ9" s="260"/>
      <c r="CK9" s="260"/>
      <c r="CL9" s="260"/>
      <c r="CM9" s="260"/>
      <c r="CN9" s="260"/>
      <c r="CO9" s="260"/>
      <c r="CP9" s="260"/>
      <c r="CQ9" s="260"/>
      <c r="CR9" s="260"/>
      <c r="CS9" s="260"/>
      <c r="CT9" s="260"/>
      <c r="CU9" s="260"/>
      <c r="CV9" s="261"/>
    </row>
    <row r="10" spans="1:101" s="90" customFormat="1" ht="34.5" customHeight="1">
      <c r="A10" s="93"/>
      <c r="B10" s="257" t="s">
        <v>112</v>
      </c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92"/>
      <c r="AO10" s="258" t="s">
        <v>113</v>
      </c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52"/>
      <c r="BR10" s="253"/>
      <c r="BS10" s="254">
        <v>0.00385</v>
      </c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5"/>
      <c r="CI10" s="255"/>
      <c r="CJ10" s="255"/>
      <c r="CK10" s="255"/>
      <c r="CL10" s="255"/>
      <c r="CM10" s="255"/>
      <c r="CN10" s="255"/>
      <c r="CO10" s="255"/>
      <c r="CP10" s="255"/>
      <c r="CQ10" s="255"/>
      <c r="CR10" s="255"/>
      <c r="CS10" s="255"/>
      <c r="CT10" s="255"/>
      <c r="CU10" s="255"/>
      <c r="CV10" s="256"/>
      <c r="CW10" s="90">
        <f>BS10*(1-0.35)</f>
        <v>0.0025025</v>
      </c>
    </row>
    <row r="11" spans="1:101" s="90" customFormat="1" ht="34.5" customHeight="1">
      <c r="A11" s="93"/>
      <c r="B11" s="257" t="s">
        <v>114</v>
      </c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92"/>
      <c r="AO11" s="258" t="s">
        <v>113</v>
      </c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3"/>
      <c r="BS11" s="254">
        <v>1.1141</v>
      </c>
      <c r="BT11" s="255"/>
      <c r="BU11" s="255"/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5"/>
      <c r="CR11" s="255"/>
      <c r="CS11" s="255"/>
      <c r="CT11" s="255"/>
      <c r="CU11" s="255"/>
      <c r="CV11" s="256"/>
      <c r="CW11" s="90">
        <f>BS11*(1-0.35)</f>
        <v>0.7241650000000001</v>
      </c>
    </row>
    <row r="12" spans="1:101" s="90" customFormat="1" ht="34.5" customHeight="1">
      <c r="A12" s="93"/>
      <c r="B12" s="257" t="s">
        <v>115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92"/>
      <c r="AO12" s="258" t="s">
        <v>113</v>
      </c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3"/>
      <c r="BS12" s="254">
        <v>0.8975</v>
      </c>
      <c r="BT12" s="255"/>
      <c r="BU12" s="255"/>
      <c r="BV12" s="255"/>
      <c r="BW12" s="255"/>
      <c r="BX12" s="255"/>
      <c r="BY12" s="255"/>
      <c r="BZ12" s="255"/>
      <c r="CA12" s="255"/>
      <c r="CB12" s="255"/>
      <c r="CC12" s="255"/>
      <c r="CD12" s="255"/>
      <c r="CE12" s="255"/>
      <c r="CF12" s="255"/>
      <c r="CG12" s="255"/>
      <c r="CH12" s="255"/>
      <c r="CI12" s="255"/>
      <c r="CJ12" s="255"/>
      <c r="CK12" s="255"/>
      <c r="CL12" s="255"/>
      <c r="CM12" s="255"/>
      <c r="CN12" s="255"/>
      <c r="CO12" s="255"/>
      <c r="CP12" s="255"/>
      <c r="CQ12" s="255"/>
      <c r="CR12" s="255"/>
      <c r="CS12" s="255"/>
      <c r="CT12" s="255"/>
      <c r="CU12" s="255"/>
      <c r="CV12" s="256"/>
      <c r="CW12" s="90">
        <f>BS12*(1+0.35)</f>
        <v>1.211625</v>
      </c>
    </row>
    <row r="13" spans="1:100" s="90" customFormat="1" ht="48.75" customHeight="1">
      <c r="A13" s="93"/>
      <c r="B13" s="250" t="s">
        <v>116</v>
      </c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92"/>
      <c r="AO13" s="251" t="s">
        <v>117</v>
      </c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  <c r="BI13" s="252"/>
      <c r="BJ13" s="252"/>
      <c r="BK13" s="252"/>
      <c r="BL13" s="252"/>
      <c r="BM13" s="252"/>
      <c r="BN13" s="252"/>
      <c r="BO13" s="252"/>
      <c r="BP13" s="252"/>
      <c r="BQ13" s="252"/>
      <c r="BR13" s="253"/>
      <c r="BS13" s="254">
        <v>0</v>
      </c>
      <c r="BT13" s="255"/>
      <c r="BU13" s="255"/>
      <c r="BV13" s="255"/>
      <c r="BW13" s="255"/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5"/>
      <c r="CL13" s="255"/>
      <c r="CM13" s="255"/>
      <c r="CN13" s="255"/>
      <c r="CO13" s="255"/>
      <c r="CP13" s="255"/>
      <c r="CQ13" s="255"/>
      <c r="CR13" s="255"/>
      <c r="CS13" s="255"/>
      <c r="CT13" s="255"/>
      <c r="CU13" s="255"/>
      <c r="CV13" s="256"/>
    </row>
    <row r="14" spans="1:100" s="90" customFormat="1" ht="91.5" customHeight="1">
      <c r="A14" s="93"/>
      <c r="B14" s="250" t="s">
        <v>118</v>
      </c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92"/>
      <c r="AO14" s="251" t="s">
        <v>117</v>
      </c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3"/>
      <c r="BS14" s="254">
        <v>0</v>
      </c>
      <c r="BT14" s="255"/>
      <c r="BU14" s="255"/>
      <c r="BV14" s="255"/>
      <c r="BW14" s="255"/>
      <c r="BX14" s="255"/>
      <c r="BY14" s="255"/>
      <c r="BZ14" s="255"/>
      <c r="CA14" s="255"/>
      <c r="CB14" s="255"/>
      <c r="CC14" s="255"/>
      <c r="CD14" s="255"/>
      <c r="CE14" s="255"/>
      <c r="CF14" s="255"/>
      <c r="CG14" s="255"/>
      <c r="CH14" s="255"/>
      <c r="CI14" s="255"/>
      <c r="CJ14" s="255"/>
      <c r="CK14" s="255"/>
      <c r="CL14" s="255"/>
      <c r="CM14" s="255"/>
      <c r="CN14" s="255"/>
      <c r="CO14" s="255"/>
      <c r="CP14" s="255"/>
      <c r="CQ14" s="255"/>
      <c r="CR14" s="255"/>
      <c r="CS14" s="255"/>
      <c r="CT14" s="255"/>
      <c r="CU14" s="255"/>
      <c r="CV14" s="256"/>
    </row>
    <row r="15" spans="1:100" s="90" customFormat="1" ht="63" customHeight="1">
      <c r="A15" s="93"/>
      <c r="B15" s="250" t="s">
        <v>119</v>
      </c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92"/>
      <c r="AO15" s="251" t="s">
        <v>117</v>
      </c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3"/>
      <c r="BS15" s="254">
        <v>0</v>
      </c>
      <c r="BT15" s="255"/>
      <c r="BU15" s="255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5"/>
      <c r="CM15" s="255"/>
      <c r="CN15" s="255"/>
      <c r="CO15" s="255"/>
      <c r="CP15" s="255"/>
      <c r="CQ15" s="255"/>
      <c r="CR15" s="255"/>
      <c r="CS15" s="255"/>
      <c r="CT15" s="255"/>
      <c r="CU15" s="255"/>
      <c r="CV15" s="256"/>
    </row>
  </sheetData>
  <sheetProtection/>
  <mergeCells count="32">
    <mergeCell ref="A3:CV3"/>
    <mergeCell ref="A6:AN6"/>
    <mergeCell ref="AO6:BR6"/>
    <mergeCell ref="BS6:CV6"/>
    <mergeCell ref="B7:AM7"/>
    <mergeCell ref="AO7:BR7"/>
    <mergeCell ref="BS7:CV7"/>
    <mergeCell ref="A4:CV4"/>
    <mergeCell ref="B8:AM8"/>
    <mergeCell ref="AO8:BR8"/>
    <mergeCell ref="BS8:CV8"/>
    <mergeCell ref="B9:AM9"/>
    <mergeCell ref="AO9:BR9"/>
    <mergeCell ref="BS9:CV9"/>
    <mergeCell ref="B10:AM10"/>
    <mergeCell ref="AO10:BR10"/>
    <mergeCell ref="BS10:CV10"/>
    <mergeCell ref="B11:AM11"/>
    <mergeCell ref="AO11:BR11"/>
    <mergeCell ref="BS11:CV11"/>
    <mergeCell ref="B12:AM12"/>
    <mergeCell ref="AO12:BR12"/>
    <mergeCell ref="BS12:CV12"/>
    <mergeCell ref="B13:AM13"/>
    <mergeCell ref="AO13:BR13"/>
    <mergeCell ref="BS13:CV13"/>
    <mergeCell ref="B14:AM14"/>
    <mergeCell ref="AO14:BR14"/>
    <mergeCell ref="BS14:CV14"/>
    <mergeCell ref="B15:AM15"/>
    <mergeCell ref="AO15:BR15"/>
    <mergeCell ref="BS15:CV15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Диспетчер</cp:lastModifiedBy>
  <cp:lastPrinted>2018-10-19T05:32:54Z</cp:lastPrinted>
  <dcterms:created xsi:type="dcterms:W3CDTF">1996-10-08T23:32:33Z</dcterms:created>
  <dcterms:modified xsi:type="dcterms:W3CDTF">2018-11-07T08:41:35Z</dcterms:modified>
  <cp:category/>
  <cp:version/>
  <cp:contentType/>
  <cp:contentStatus/>
</cp:coreProperties>
</file>